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3"/>
  </bookViews>
  <sheets>
    <sheet name="теплова енергія" sheetId="1" r:id="rId1"/>
    <sheet name="виробництво" sheetId="2" r:id="rId2"/>
    <sheet name="трансп." sheetId="4" r:id="rId3"/>
    <sheet name="постачання" sheetId="3" r:id="rId4"/>
  </sheets>
  <calcPr calcId="162913"/>
</workbook>
</file>

<file path=xl/calcChain.xml><?xml version="1.0" encoding="utf-8"?>
<calcChain xmlns="http://schemas.openxmlformats.org/spreadsheetml/2006/main">
  <c r="E44" i="1" l="1"/>
  <c r="F44" i="1"/>
  <c r="G44" i="1"/>
  <c r="H44" i="1"/>
  <c r="F36" i="1"/>
  <c r="E17" i="1"/>
  <c r="F17" i="1"/>
  <c r="G17" i="1"/>
  <c r="H14" i="2" l="1"/>
  <c r="H22" i="2"/>
  <c r="H21" i="2" s="1"/>
  <c r="H27" i="2"/>
  <c r="H32" i="2"/>
  <c r="H35" i="2" s="1"/>
  <c r="F39" i="2"/>
  <c r="H13" i="2" l="1"/>
  <c r="H37" i="2" s="1"/>
  <c r="H39" i="2" s="1"/>
  <c r="H40" i="2" l="1"/>
  <c r="H44" i="2" s="1"/>
  <c r="H43" i="2" s="1"/>
  <c r="H45" i="2"/>
  <c r="I10" i="1" l="1"/>
  <c r="C35" i="3" l="1"/>
  <c r="C34" i="3"/>
  <c r="C40" i="4"/>
  <c r="C39" i="4"/>
  <c r="C47" i="2"/>
  <c r="C24" i="3" l="1"/>
  <c r="E25" i="3" l="1"/>
  <c r="E26" i="3" s="1"/>
  <c r="F25" i="3"/>
  <c r="F26" i="3" s="1"/>
  <c r="G25" i="3"/>
  <c r="G26" i="3" s="1"/>
  <c r="H25" i="3"/>
  <c r="H26" i="3" s="1"/>
  <c r="C24" i="4"/>
  <c r="C21" i="4"/>
  <c r="E22" i="4"/>
  <c r="F22" i="4"/>
  <c r="G22" i="4"/>
  <c r="H22" i="4"/>
  <c r="I22" i="4"/>
  <c r="E32" i="2"/>
  <c r="E35" i="2" s="1"/>
  <c r="F32" i="2"/>
  <c r="F35" i="2" s="1"/>
  <c r="G32" i="2"/>
  <c r="G35" i="2" s="1"/>
  <c r="E27" i="2"/>
  <c r="F27" i="2"/>
  <c r="G27" i="2"/>
  <c r="E34" i="1"/>
  <c r="F34" i="1"/>
  <c r="G34" i="1"/>
  <c r="H34" i="1"/>
  <c r="I34" i="1"/>
  <c r="F29" i="1"/>
  <c r="E31" i="1"/>
  <c r="E29" i="1" s="1"/>
  <c r="F31" i="1"/>
  <c r="G31" i="1"/>
  <c r="H31" i="1"/>
  <c r="H29" i="1" s="1"/>
  <c r="I31" i="1"/>
  <c r="I29" i="1" s="1"/>
  <c r="F38" i="1"/>
  <c r="C20" i="1"/>
  <c r="C21" i="1"/>
  <c r="C22" i="1"/>
  <c r="C23" i="1"/>
  <c r="E18" i="1"/>
  <c r="F18" i="1"/>
  <c r="G18" i="1"/>
  <c r="H18" i="1"/>
  <c r="I18" i="1"/>
  <c r="C19" i="1"/>
  <c r="F18" i="4" l="1"/>
  <c r="E25" i="4"/>
  <c r="E27" i="4" s="1"/>
  <c r="F25" i="4"/>
  <c r="F27" i="4" s="1"/>
  <c r="G25" i="4"/>
  <c r="G27" i="4" s="1"/>
  <c r="H25" i="4"/>
  <c r="H27" i="4" s="1"/>
  <c r="I25" i="4"/>
  <c r="I27" i="4" s="1"/>
  <c r="C23" i="4"/>
  <c r="C20" i="4"/>
  <c r="E19" i="4"/>
  <c r="E18" i="4" s="1"/>
  <c r="F19" i="4"/>
  <c r="G19" i="4"/>
  <c r="G18" i="4" s="1"/>
  <c r="H19" i="4"/>
  <c r="H18" i="4" s="1"/>
  <c r="I19" i="4"/>
  <c r="I18" i="4" s="1"/>
  <c r="C15" i="4"/>
  <c r="C17" i="4"/>
  <c r="E14" i="4"/>
  <c r="E13" i="4" s="1"/>
  <c r="E30" i="4" s="1"/>
  <c r="E32" i="4" s="1"/>
  <c r="G14" i="4"/>
  <c r="G13" i="4" s="1"/>
  <c r="G30" i="4" s="1"/>
  <c r="H14" i="4"/>
  <c r="I14" i="4"/>
  <c r="I13" i="4" s="1"/>
  <c r="I30" i="4" s="1"/>
  <c r="I38" i="4" s="1"/>
  <c r="E15" i="3"/>
  <c r="F15" i="3"/>
  <c r="G15" i="3"/>
  <c r="H15" i="3"/>
  <c r="H14" i="3" s="1"/>
  <c r="H27" i="3" s="1"/>
  <c r="E19" i="3"/>
  <c r="E14" i="3" s="1"/>
  <c r="E27" i="3" s="1"/>
  <c r="E29" i="3" s="1"/>
  <c r="F19" i="3"/>
  <c r="G19" i="3"/>
  <c r="G14" i="3" s="1"/>
  <c r="G27" i="3" s="1"/>
  <c r="H19" i="3"/>
  <c r="C23" i="3"/>
  <c r="C20" i="3"/>
  <c r="C17" i="3"/>
  <c r="H13" i="4" l="1"/>
  <c r="H30" i="4" s="1"/>
  <c r="F14" i="3"/>
  <c r="F27" i="3" s="1"/>
  <c r="F29" i="3" s="1"/>
  <c r="E14" i="2"/>
  <c r="G14" i="2"/>
  <c r="F22" i="2" l="1"/>
  <c r="F21" i="2" s="1"/>
  <c r="G22" i="2"/>
  <c r="G21" i="2" s="1"/>
  <c r="G13" i="2" s="1"/>
  <c r="C24" i="2"/>
  <c r="C23" i="2"/>
  <c r="C19" i="2" l="1"/>
  <c r="C18" i="2"/>
  <c r="C15" i="2"/>
  <c r="E35" i="1" l="1"/>
  <c r="F35" i="1"/>
  <c r="C32" i="1"/>
  <c r="C33" i="1"/>
  <c r="I35" i="1"/>
  <c r="C30" i="1"/>
  <c r="D47" i="1" l="1"/>
  <c r="E47" i="1"/>
  <c r="F47" i="1"/>
  <c r="G47" i="1"/>
  <c r="H47" i="1"/>
  <c r="E26" i="1"/>
  <c r="E25" i="1" s="1"/>
  <c r="F26" i="1"/>
  <c r="F25" i="1" s="1"/>
  <c r="G26" i="1"/>
  <c r="G25" i="1" s="1"/>
  <c r="H26" i="1"/>
  <c r="H25" i="1" s="1"/>
  <c r="I26" i="1"/>
  <c r="I25" i="1" s="1"/>
  <c r="I17" i="1" s="1"/>
  <c r="I36" i="1" s="1"/>
  <c r="C24" i="1" l="1"/>
  <c r="D14" i="4"/>
  <c r="F16" i="4"/>
  <c r="F40" i="2"/>
  <c r="E33" i="3"/>
  <c r="E28" i="3"/>
  <c r="F28" i="3" s="1"/>
  <c r="E18" i="3"/>
  <c r="F26" i="4"/>
  <c r="C26" i="4" s="1"/>
  <c r="F28" i="4"/>
  <c r="C28" i="4" s="1"/>
  <c r="F29" i="4"/>
  <c r="F31" i="4"/>
  <c r="F34" i="4"/>
  <c r="F35" i="4"/>
  <c r="F17" i="2"/>
  <c r="F14" i="2" s="1"/>
  <c r="F13" i="2" s="1"/>
  <c r="F28" i="2"/>
  <c r="F29" i="2"/>
  <c r="F33" i="2"/>
  <c r="F34" i="2"/>
  <c r="F36" i="2"/>
  <c r="F38" i="2"/>
  <c r="F41" i="2"/>
  <c r="F42" i="2"/>
  <c r="C16" i="4" l="1"/>
  <c r="F14" i="4"/>
  <c r="F13" i="4" s="1"/>
  <c r="F45" i="2"/>
  <c r="F33" i="3"/>
  <c r="E30" i="3"/>
  <c r="E32" i="3" s="1"/>
  <c r="E31" i="3" s="1"/>
  <c r="F30" i="4" l="1"/>
  <c r="F32" i="4" s="1"/>
  <c r="F38" i="4" l="1"/>
  <c r="F33" i="4"/>
  <c r="F37" i="4" s="1"/>
  <c r="F36" i="4" s="1"/>
  <c r="C7" i="1"/>
  <c r="C47" i="1" s="1"/>
  <c r="G22" i="3" l="1"/>
  <c r="H22" i="3"/>
  <c r="D22" i="3"/>
  <c r="D25" i="3"/>
  <c r="D25" i="4"/>
  <c r="D22" i="4"/>
  <c r="D27" i="2"/>
  <c r="D32" i="2"/>
  <c r="D35" i="2" s="1"/>
  <c r="G35" i="1"/>
  <c r="H35" i="1"/>
  <c r="D34" i="1"/>
  <c r="D31" i="1"/>
  <c r="C31" i="1" l="1"/>
  <c r="D29" i="1"/>
  <c r="C29" i="1" s="1"/>
  <c r="D26" i="3"/>
  <c r="C26" i="3" s="1"/>
  <c r="C25" i="3"/>
  <c r="C25" i="4"/>
  <c r="D27" i="4"/>
  <c r="C27" i="4" s="1"/>
  <c r="D35" i="1"/>
  <c r="C35" i="1" s="1"/>
  <c r="C34" i="1"/>
  <c r="C32" i="2"/>
  <c r="H18" i="3"/>
  <c r="G18" i="3"/>
  <c r="D19" i="3"/>
  <c r="D19" i="4"/>
  <c r="D18" i="4" l="1"/>
  <c r="C19" i="4"/>
  <c r="D18" i="3"/>
  <c r="C19" i="3"/>
  <c r="D22" i="2"/>
  <c r="C18" i="4" l="1"/>
  <c r="D13" i="4"/>
  <c r="C13" i="4" s="1"/>
  <c r="E10" i="1"/>
  <c r="F10" i="1"/>
  <c r="D26" i="1" l="1"/>
  <c r="C26" i="1" s="1"/>
  <c r="C21" i="3" l="1"/>
  <c r="C22" i="3"/>
  <c r="D15" i="3"/>
  <c r="C22" i="4"/>
  <c r="C29" i="4"/>
  <c r="C31" i="4"/>
  <c r="C34" i="4"/>
  <c r="C35" i="4"/>
  <c r="C14" i="4"/>
  <c r="C42" i="2"/>
  <c r="C41" i="2"/>
  <c r="C38" i="2"/>
  <c r="C35" i="2"/>
  <c r="C34" i="2"/>
  <c r="C33" i="2"/>
  <c r="C31" i="2"/>
  <c r="C30" i="2"/>
  <c r="C29" i="2"/>
  <c r="C28" i="2"/>
  <c r="C27" i="2"/>
  <c r="C26" i="2"/>
  <c r="C25" i="2"/>
  <c r="E22" i="2"/>
  <c r="E21" i="2" s="1"/>
  <c r="E13" i="2" s="1"/>
  <c r="C20" i="2"/>
  <c r="C17" i="2"/>
  <c r="C16" i="2"/>
  <c r="D14" i="2"/>
  <c r="C28" i="1"/>
  <c r="C40" i="1"/>
  <c r="C41" i="1"/>
  <c r="D18" i="1"/>
  <c r="C18" i="1" s="1"/>
  <c r="D25" i="1"/>
  <c r="C25" i="1" s="1"/>
  <c r="G10" i="1"/>
  <c r="H10" i="1"/>
  <c r="D10" i="1"/>
  <c r="C17" i="1" l="1"/>
  <c r="D14" i="3"/>
  <c r="D27" i="3" s="1"/>
  <c r="D29" i="3" s="1"/>
  <c r="C15" i="3"/>
  <c r="C14" i="3" s="1"/>
  <c r="C27" i="3" s="1"/>
  <c r="G29" i="3"/>
  <c r="G33" i="3" s="1"/>
  <c r="H29" i="3"/>
  <c r="H33" i="3" s="1"/>
  <c r="E36" i="1"/>
  <c r="E38" i="1" s="1"/>
  <c r="C14" i="2"/>
  <c r="E37" i="2"/>
  <c r="E39" i="2" s="1"/>
  <c r="G37" i="2"/>
  <c r="D17" i="1"/>
  <c r="D36" i="1" s="1"/>
  <c r="D38" i="1" s="1"/>
  <c r="H17" i="1"/>
  <c r="H36" i="1" s="1"/>
  <c r="G36" i="1"/>
  <c r="C27" i="1"/>
  <c r="C22" i="2"/>
  <c r="D21" i="2"/>
  <c r="D13" i="2" s="1"/>
  <c r="D37" i="2" s="1"/>
  <c r="D39" i="2" s="1"/>
  <c r="D33" i="3" l="1"/>
  <c r="G39" i="2"/>
  <c r="G45" i="2" s="1"/>
  <c r="D30" i="4"/>
  <c r="D32" i="4" s="1"/>
  <c r="C30" i="4"/>
  <c r="E40" i="2"/>
  <c r="E33" i="4"/>
  <c r="E37" i="4" s="1"/>
  <c r="E36" i="4" s="1"/>
  <c r="E38" i="4"/>
  <c r="E45" i="2"/>
  <c r="E39" i="1"/>
  <c r="E43" i="1" s="1"/>
  <c r="E42" i="1" s="1"/>
  <c r="C36" i="1"/>
  <c r="H30" i="3"/>
  <c r="G30" i="3"/>
  <c r="G32" i="3" s="1"/>
  <c r="G31" i="3" s="1"/>
  <c r="D30" i="3"/>
  <c r="C29" i="3"/>
  <c r="H32" i="4"/>
  <c r="H38" i="4" s="1"/>
  <c r="G32" i="4"/>
  <c r="G38" i="1"/>
  <c r="H38" i="1"/>
  <c r="C21" i="2"/>
  <c r="C13" i="2" s="1"/>
  <c r="C37" i="2" s="1"/>
  <c r="G40" i="2" l="1"/>
  <c r="G44" i="2" s="1"/>
  <c r="G43" i="2" s="1"/>
  <c r="E44" i="2"/>
  <c r="F44" i="2" s="1"/>
  <c r="C38" i="1"/>
  <c r="C44" i="1" s="1"/>
  <c r="C30" i="3"/>
  <c r="D32" i="3"/>
  <c r="H32" i="3"/>
  <c r="H31" i="3" s="1"/>
  <c r="C32" i="4"/>
  <c r="D33" i="4"/>
  <c r="D37" i="4" s="1"/>
  <c r="G33" i="4"/>
  <c r="H33" i="4"/>
  <c r="G38" i="4"/>
  <c r="D38" i="4"/>
  <c r="H39" i="1"/>
  <c r="G39" i="1"/>
  <c r="D39" i="1"/>
  <c r="D44" i="1"/>
  <c r="D40" i="2"/>
  <c r="C39" i="2"/>
  <c r="C45" i="2" s="1"/>
  <c r="D45" i="2"/>
  <c r="C40" i="2" l="1"/>
  <c r="E43" i="2"/>
  <c r="F43" i="2" s="1"/>
  <c r="F39" i="1"/>
  <c r="C32" i="3"/>
  <c r="C33" i="3"/>
  <c r="D31" i="3"/>
  <c r="C31" i="3" s="1"/>
  <c r="C38" i="4"/>
  <c r="D44" i="2"/>
  <c r="C44" i="2" s="1"/>
  <c r="H37" i="4"/>
  <c r="H36" i="4" s="1"/>
  <c r="G37" i="4"/>
  <c r="G36" i="4" s="1"/>
  <c r="C33" i="4"/>
  <c r="D36" i="4"/>
  <c r="D43" i="1"/>
  <c r="D42" i="1" s="1"/>
  <c r="G43" i="1"/>
  <c r="G42" i="1" s="1"/>
  <c r="H43" i="1"/>
  <c r="H42" i="1" s="1"/>
  <c r="C39" i="1" l="1"/>
  <c r="F43" i="1"/>
  <c r="D43" i="2"/>
  <c r="C43" i="2" s="1"/>
  <c r="C36" i="4"/>
  <c r="C37" i="4"/>
  <c r="C43" i="1" l="1"/>
  <c r="C42" i="1" l="1"/>
</calcChain>
</file>

<file path=xl/sharedStrings.xml><?xml version="1.0" encoding="utf-8"?>
<sst xmlns="http://schemas.openxmlformats.org/spreadsheetml/2006/main" count="222" uniqueCount="96">
  <si>
    <t>Структура  тарифів  на теплову енергію</t>
  </si>
  <si>
    <t>Комунального   підприємстива  Тростянецької міської  ради "Тростянецьке ЖЕУ"</t>
  </si>
  <si>
    <t>Найменування показників</t>
  </si>
  <si>
    <t>Усього</t>
  </si>
  <si>
    <t>без ПДВ</t>
  </si>
  <si>
    <t>(дрова)</t>
  </si>
  <si>
    <t>(газ природній)</t>
  </si>
  <si>
    <t>Населення</t>
  </si>
  <si>
    <t>Бюджетні установи</t>
  </si>
  <si>
    <t>Інші споживачі</t>
  </si>
  <si>
    <t>Структура  тарифів  на теплову енергію,грн/Гкал.</t>
  </si>
  <si>
    <t>тарифи  на виробництво теплової енергії</t>
  </si>
  <si>
    <t>х</t>
  </si>
  <si>
    <t>тарифи на транспортування теплової енергії</t>
  </si>
  <si>
    <t>тарифи  на постачаннятеплової енергії</t>
  </si>
  <si>
    <t>Структура  витрат  на теплову енергію,грн. на рік.</t>
  </si>
  <si>
    <t>Виробнича собівартість,у т.ч.:</t>
  </si>
  <si>
    <t>прямі  матеріальні витрати,у т.ч.:</t>
  </si>
  <si>
    <t>паливо</t>
  </si>
  <si>
    <t>електроенергія</t>
  </si>
  <si>
    <t>покупна теплова енергія</t>
  </si>
  <si>
    <t xml:space="preserve">холодна вода , водовідведення </t>
  </si>
  <si>
    <t>інші прямі  матеріальні витрати</t>
  </si>
  <si>
    <t>прямі витрати на оплату праці</t>
  </si>
  <si>
    <t>інші прямі   витрати у т.ч.:</t>
  </si>
  <si>
    <t>відрахування на соціальні заходи</t>
  </si>
  <si>
    <t>амортизація</t>
  </si>
  <si>
    <t>інш  прямі витрати</t>
  </si>
  <si>
    <t>витрати на оплату праці</t>
  </si>
  <si>
    <t>інші витрати</t>
  </si>
  <si>
    <t>Загальновиробничі витрати,у т.ч.</t>
  </si>
  <si>
    <t>Адміністративні  витрати,у т.ч.</t>
  </si>
  <si>
    <t>витрати  на оплату  праці</t>
  </si>
  <si>
    <t>інші  витрати</t>
  </si>
  <si>
    <t>Інші операційні  витрати</t>
  </si>
  <si>
    <t>Фінансові  витрати</t>
  </si>
  <si>
    <t>Повна собівартість</t>
  </si>
  <si>
    <t>Витрати на відшкодування втрат</t>
  </si>
  <si>
    <t>Розрахунковий прибуток</t>
  </si>
  <si>
    <t>податок  на прибуток</t>
  </si>
  <si>
    <t>дивіденди</t>
  </si>
  <si>
    <t>резервний  фонд (капітал)</t>
  </si>
  <si>
    <t>на розвіток виробництва (виробничі інвестиції)</t>
  </si>
  <si>
    <t>інші використання прибутку</t>
  </si>
  <si>
    <t>Загальна вартість теплової енергії</t>
  </si>
  <si>
    <t>Структура  тарифів  на  виробництво  теплової енергії</t>
  </si>
  <si>
    <t>Сумарні тарифні витрати</t>
  </si>
  <si>
    <t>тис. грн.на рік</t>
  </si>
  <si>
    <t>ТАРИФИ  ,грн./Гкал</t>
  </si>
  <si>
    <t>Структура  тарифів  на  транспортування теплової енергії</t>
  </si>
  <si>
    <t>Структура  тарифів  на  постачання  теплової енергії</t>
  </si>
  <si>
    <t>Структура  тарифів  на  постачання теплової енергії</t>
  </si>
  <si>
    <t>Тариф на постачання теплової енергії</t>
  </si>
  <si>
    <t>Обсяг  реалізації  теплової енергії 
власним споживачам ,Гкал</t>
  </si>
  <si>
    <t>Обсяг відпуску  теплової енергії 
 з колекторів власних котелень ,Гкал</t>
  </si>
  <si>
    <t>на розвіток виробництва
 (виробничі інвестиції)</t>
  </si>
  <si>
    <t>Структура  тарифів  на транспортування  теплової енергії</t>
  </si>
  <si>
    <t>населення</t>
  </si>
  <si>
    <t>інші споживачі</t>
  </si>
  <si>
    <t>інше використання прибутку</t>
  </si>
  <si>
    <t>Тарифи на теплову енергію,у тому числ, без ПДВ:</t>
  </si>
  <si>
    <t>Населення,
(газ)</t>
  </si>
  <si>
    <t>Населення
(дрова)</t>
  </si>
  <si>
    <t>Бюджетні установи
(газ)</t>
  </si>
  <si>
    <t>Бюджетні установи 
(дрова)</t>
  </si>
  <si>
    <t xml:space="preserve">населення
,(газ)  </t>
  </si>
  <si>
    <t>бюджетні установи
 (газ)</t>
  </si>
  <si>
    <t xml:space="preserve">               </t>
  </si>
  <si>
    <t xml:space="preserve">                              </t>
  </si>
  <si>
    <t>Реалізація Гкал.</t>
  </si>
  <si>
    <t>Тарифи на теплову енергію,у тому числ, з ПДВ:</t>
  </si>
  <si>
    <t>Тариф на виробництво теплової енергії, без ПДВ.</t>
  </si>
  <si>
    <t>Тариф на транспортування теплової енергії .без ПДВ</t>
  </si>
  <si>
    <t>Бюджетні установи
 (дрова)</t>
  </si>
  <si>
    <t>бюджет</t>
  </si>
  <si>
    <t>Інші витрати</t>
  </si>
  <si>
    <t>населення( дрова)</t>
  </si>
  <si>
    <t>Бюджетні установи (дрова)</t>
  </si>
  <si>
    <t>бюджетні установи
 (дрова)</t>
  </si>
  <si>
    <t>на  плановий період  2025-2026роки</t>
  </si>
  <si>
    <t>Бюджетні установи газ природній</t>
  </si>
  <si>
    <t>тарифи на транспортування теплової енергії інших виробників</t>
  </si>
  <si>
    <t>Обсяг транспортування  теплової енергії 
 з колекторів інших виробників ,Гкал</t>
  </si>
  <si>
    <t>Додаток 3
до рішення виконавчого комітету
Тростянецької міської ради
№ 721 від 15 жовтня 2025 року</t>
  </si>
  <si>
    <t>Заступник міського голови                                                                           Володимир ЗЛЕПКО</t>
  </si>
  <si>
    <t>Додаток 4
до рішення виконавчого комітету
Тростянецької міської ради
№ 721 від 15 жовтня 2025 року</t>
  </si>
  <si>
    <t>Заступник міського голови                                                                      Володимир ЗЛЕПКО</t>
  </si>
  <si>
    <t>Заступник міського голови                                                                        Володимир ЗЛЕПКО</t>
  </si>
  <si>
    <t>Додаток 5
до рішення виконавчого комітету
Тростянецької міської ради
№ 721 від 15 жовтня 2025 року</t>
  </si>
  <si>
    <t>Додаток 6
до рішення виконавчого комітету
Тростянецької міської ради
№ 721 від 15 жовтня 2025 року</t>
  </si>
  <si>
    <t>Заступник міського голови                                                                    Володимир ЗЛЕПКО</t>
  </si>
  <si>
    <t>Обсяг відпуску  теплової енергії 
 з колекторів власних котелень, Гкал</t>
  </si>
  <si>
    <t>Обсяг  реалізації  теплової енергії    
власним споживачам, Гкал</t>
  </si>
  <si>
    <t>Обсяг транспортування  теплової енергії 
 з колекторів інших виробників, Гкал</t>
  </si>
  <si>
    <t>Обсяг  реалізації  теплової енергії 
власним споживачам, Гкал</t>
  </si>
  <si>
    <t>ТАРИФИ , грн./Гкал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</si>
</sst>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4" borderId="0" xfId="0" applyFont="1" applyFill="1" applyBorder="1"/>
    <xf numFmtId="0" fontId="0" fillId="4" borderId="0" xfId="0" applyFill="1" applyBorder="1"/>
    <xf numFmtId="0" fontId="3" fillId="0" borderId="0" xfId="0" applyFont="1"/>
    <xf numFmtId="0" fontId="7" fillId="0" borderId="0" xfId="0" applyFont="1"/>
    <xf numFmtId="0" fontId="6" fillId="0" borderId="0" xfId="0" applyFont="1"/>
    <xf numFmtId="9" fontId="7" fillId="0" borderId="0" xfId="0" applyNumberFormat="1" applyFont="1"/>
    <xf numFmtId="0" fontId="8" fillId="0" borderId="0" xfId="0" applyFont="1"/>
    <xf numFmtId="0" fontId="9" fillId="0" borderId="0" xfId="0" applyFont="1"/>
    <xf numFmtId="9" fontId="9" fillId="0" borderId="0" xfId="0" applyNumberFormat="1" applyFont="1"/>
    <xf numFmtId="0" fontId="9" fillId="0" borderId="1" xfId="0" applyFont="1" applyBorder="1"/>
    <xf numFmtId="0" fontId="9" fillId="0" borderId="1" xfId="0" applyFont="1" applyFill="1" applyBorder="1"/>
    <xf numFmtId="0" fontId="7" fillId="0" borderId="1" xfId="0" applyFont="1" applyBorder="1"/>
    <xf numFmtId="0" fontId="4" fillId="0" borderId="1" xfId="0" applyFont="1" applyBorder="1"/>
    <xf numFmtId="0" fontId="8" fillId="0" borderId="1" xfId="0" applyFont="1" applyBorder="1"/>
    <xf numFmtId="2" fontId="8" fillId="0" borderId="1" xfId="0" applyNumberFormat="1" applyFont="1" applyBorder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2" fontId="9" fillId="0" borderId="1" xfId="0" applyNumberFormat="1" applyFont="1" applyBorder="1"/>
    <xf numFmtId="0" fontId="8" fillId="2" borderId="1" xfId="0" applyFont="1" applyFill="1" applyBorder="1"/>
    <xf numFmtId="2" fontId="8" fillId="2" borderId="1" xfId="0" applyNumberFormat="1" applyFont="1" applyFill="1" applyBorder="1"/>
    <xf numFmtId="2" fontId="9" fillId="2" borderId="1" xfId="0" applyNumberFormat="1" applyFont="1" applyFill="1" applyBorder="1"/>
    <xf numFmtId="0" fontId="9" fillId="2" borderId="1" xfId="0" applyFont="1" applyFill="1" applyBorder="1"/>
    <xf numFmtId="0" fontId="7" fillId="2" borderId="1" xfId="0" applyFont="1" applyFill="1" applyBorder="1"/>
    <xf numFmtId="0" fontId="7" fillId="0" borderId="0" xfId="0" applyFont="1" applyBorder="1"/>
    <xf numFmtId="0" fontId="9" fillId="0" borderId="0" xfId="0" applyFont="1" applyBorder="1"/>
    <xf numFmtId="0" fontId="9" fillId="0" borderId="2" xfId="0" applyFont="1" applyBorder="1"/>
    <xf numFmtId="0" fontId="9" fillId="0" borderId="3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9" fillId="4" borderId="1" xfId="0" applyFont="1" applyFill="1" applyBorder="1"/>
    <xf numFmtId="2" fontId="9" fillId="4" borderId="1" xfId="0" applyNumberFormat="1" applyFont="1" applyFill="1" applyBorder="1"/>
    <xf numFmtId="0" fontId="8" fillId="0" borderId="3" xfId="0" applyFont="1" applyBorder="1"/>
    <xf numFmtId="2" fontId="8" fillId="0" borderId="1" xfId="0" applyNumberFormat="1" applyFont="1" applyBorder="1" applyAlignment="1">
      <alignment horizontal="center"/>
    </xf>
    <xf numFmtId="0" fontId="8" fillId="0" borderId="4" xfId="0" applyFont="1" applyFill="1" applyBorder="1" applyAlignment="1">
      <alignment wrapText="1"/>
    </xf>
    <xf numFmtId="0" fontId="9" fillId="0" borderId="4" xfId="0" applyFont="1" applyFill="1" applyBorder="1"/>
    <xf numFmtId="0" fontId="8" fillId="3" borderId="1" xfId="0" applyFont="1" applyFill="1" applyBorder="1"/>
    <xf numFmtId="2" fontId="9" fillId="3" borderId="1" xfId="0" applyNumberFormat="1" applyFont="1" applyFill="1" applyBorder="1"/>
    <xf numFmtId="164" fontId="9" fillId="3" borderId="1" xfId="0" applyNumberFormat="1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/>
    <xf numFmtId="2" fontId="7" fillId="0" borderId="1" xfId="0" applyNumberFormat="1" applyFont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Alignment="1">
      <alignment horizontal="left" vertical="center" indent="4"/>
    </xf>
    <xf numFmtId="0" fontId="6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workbookViewId="0">
      <selection activeCell="L46" sqref="L46"/>
    </sheetView>
  </sheetViews>
  <sheetFormatPr defaultRowHeight="15" x14ac:dyDescent="0.25"/>
  <cols>
    <col min="1" max="1" width="4" customWidth="1"/>
    <col min="2" max="2" width="37.28515625" customWidth="1"/>
    <col min="4" max="4" width="12.7109375" customWidth="1"/>
    <col min="5" max="5" width="14.42578125" customWidth="1"/>
    <col min="6" max="6" width="10.85546875" customWidth="1"/>
    <col min="7" max="7" width="15.7109375" customWidth="1"/>
    <col min="8" max="8" width="12.5703125" customWidth="1"/>
  </cols>
  <sheetData>
    <row r="1" spans="1:9" ht="60.75" customHeight="1" x14ac:dyDescent="0.25">
      <c r="A1" s="6"/>
      <c r="B1" s="6"/>
      <c r="C1" s="6"/>
      <c r="D1" s="6"/>
      <c r="E1" s="6"/>
      <c r="F1" s="47" t="s">
        <v>83</v>
      </c>
      <c r="G1" s="48"/>
      <c r="H1" s="48"/>
      <c r="I1" s="48"/>
    </row>
    <row r="2" spans="1:9" x14ac:dyDescent="0.25">
      <c r="A2" s="6"/>
      <c r="B2" s="7"/>
      <c r="C2" s="7" t="s">
        <v>0</v>
      </c>
      <c r="D2" s="7"/>
      <c r="E2" s="7"/>
      <c r="F2" s="7"/>
      <c r="G2" s="8"/>
      <c r="H2" s="6"/>
      <c r="I2" s="6"/>
    </row>
    <row r="3" spans="1:9" x14ac:dyDescent="0.25">
      <c r="A3" s="6"/>
      <c r="B3" s="9" t="s">
        <v>1</v>
      </c>
      <c r="C3" s="9"/>
      <c r="D3" s="9"/>
      <c r="E3" s="9"/>
      <c r="F3" s="9"/>
      <c r="G3" s="10"/>
      <c r="H3" s="10"/>
      <c r="I3" s="6"/>
    </row>
    <row r="4" spans="1:9" x14ac:dyDescent="0.25">
      <c r="A4" s="6"/>
      <c r="B4" s="10" t="s">
        <v>79</v>
      </c>
      <c r="C4" s="10"/>
      <c r="D4" s="10"/>
      <c r="E4" s="10"/>
      <c r="F4" s="11"/>
      <c r="G4" s="10"/>
      <c r="H4" s="10"/>
      <c r="I4" s="6"/>
    </row>
    <row r="5" spans="1:9" x14ac:dyDescent="0.25">
      <c r="A5" s="6"/>
      <c r="B5" s="12" t="s">
        <v>2</v>
      </c>
      <c r="C5" s="12" t="s">
        <v>3</v>
      </c>
      <c r="D5" s="12" t="s">
        <v>7</v>
      </c>
      <c r="E5" s="12" t="s">
        <v>7</v>
      </c>
      <c r="F5" s="12" t="s">
        <v>8</v>
      </c>
      <c r="G5" s="12" t="s">
        <v>8</v>
      </c>
      <c r="H5" s="12" t="s">
        <v>9</v>
      </c>
      <c r="I5" s="13" t="s">
        <v>74</v>
      </c>
    </row>
    <row r="6" spans="1:9" x14ac:dyDescent="0.25">
      <c r="A6" s="6"/>
      <c r="B6" s="12"/>
      <c r="C6" s="12"/>
      <c r="D6" s="12" t="s">
        <v>6</v>
      </c>
      <c r="E6" s="12" t="s">
        <v>5</v>
      </c>
      <c r="F6" s="12" t="s">
        <v>5</v>
      </c>
      <c r="G6" s="12" t="s">
        <v>6</v>
      </c>
      <c r="H6" s="12"/>
      <c r="I6" s="14"/>
    </row>
    <row r="7" spans="1:9" x14ac:dyDescent="0.25">
      <c r="A7" s="6"/>
      <c r="B7" s="12" t="s">
        <v>69</v>
      </c>
      <c r="C7" s="12">
        <f>D7+E7+F7+G7+H7</f>
        <v>1461</v>
      </c>
      <c r="D7" s="12">
        <v>132</v>
      </c>
      <c r="E7" s="12">
        <v>68</v>
      </c>
      <c r="F7" s="12">
        <v>1037</v>
      </c>
      <c r="G7" s="12">
        <v>121</v>
      </c>
      <c r="H7" s="12">
        <v>103</v>
      </c>
      <c r="I7" s="15">
        <v>417</v>
      </c>
    </row>
    <row r="8" spans="1:9" x14ac:dyDescent="0.25">
      <c r="A8" s="6"/>
      <c r="B8" s="12"/>
      <c r="C8" s="16" t="s">
        <v>10</v>
      </c>
      <c r="D8" s="16"/>
      <c r="E8" s="16"/>
      <c r="F8" s="12"/>
      <c r="G8" s="16"/>
      <c r="H8" s="12"/>
      <c r="I8" s="14"/>
    </row>
    <row r="9" spans="1:9" x14ac:dyDescent="0.25">
      <c r="A9" s="6"/>
      <c r="B9" s="16" t="s">
        <v>70</v>
      </c>
      <c r="C9" s="16"/>
      <c r="D9" s="17">
        <v>2848.13</v>
      </c>
      <c r="E9" s="17">
        <v>4138.21</v>
      </c>
      <c r="F9" s="17">
        <v>5196.96</v>
      </c>
      <c r="G9" s="17">
        <v>4635.26</v>
      </c>
      <c r="H9" s="17">
        <v>5158.12</v>
      </c>
      <c r="I9" s="16">
        <v>574.64</v>
      </c>
    </row>
    <row r="10" spans="1:9" x14ac:dyDescent="0.25">
      <c r="A10" s="6"/>
      <c r="B10" s="16" t="s">
        <v>60</v>
      </c>
      <c r="C10" s="18" t="s">
        <v>12</v>
      </c>
      <c r="D10" s="16">
        <f>D11+D12+D13</f>
        <v>2373.44</v>
      </c>
      <c r="E10" s="16">
        <f>E11+E12+E13</f>
        <v>3448.5099999999998</v>
      </c>
      <c r="F10" s="17">
        <f>F11+F12+F13</f>
        <v>4330.8</v>
      </c>
      <c r="G10" s="16">
        <f t="shared" ref="G10:H10" si="0">G11+G12+G13</f>
        <v>3862.72</v>
      </c>
      <c r="H10" s="16">
        <f t="shared" si="0"/>
        <v>4298.43</v>
      </c>
      <c r="I10" s="16">
        <f>I12</f>
        <v>0</v>
      </c>
    </row>
    <row r="11" spans="1:9" x14ac:dyDescent="0.25">
      <c r="A11" s="6"/>
      <c r="B11" s="16" t="s">
        <v>11</v>
      </c>
      <c r="C11" s="18" t="s">
        <v>12</v>
      </c>
      <c r="D11" s="12">
        <v>1902.94</v>
      </c>
      <c r="E11" s="12">
        <v>3072.79</v>
      </c>
      <c r="F11" s="12">
        <v>3784</v>
      </c>
      <c r="G11" s="12">
        <v>3449.43</v>
      </c>
      <c r="H11" s="12">
        <v>3733.84</v>
      </c>
      <c r="I11" s="12"/>
    </row>
    <row r="12" spans="1:9" x14ac:dyDescent="0.25">
      <c r="A12" s="6"/>
      <c r="B12" s="16" t="s">
        <v>13</v>
      </c>
      <c r="C12" s="18" t="s">
        <v>12</v>
      </c>
      <c r="D12" s="12">
        <v>402.57</v>
      </c>
      <c r="E12" s="12">
        <v>307.79000000000002</v>
      </c>
      <c r="F12" s="12">
        <v>478.87</v>
      </c>
      <c r="G12" s="12">
        <v>338.57</v>
      </c>
      <c r="H12" s="12">
        <v>483.08</v>
      </c>
      <c r="I12" s="12"/>
    </row>
    <row r="13" spans="1:9" x14ac:dyDescent="0.25">
      <c r="A13" s="6"/>
      <c r="B13" s="16" t="s">
        <v>14</v>
      </c>
      <c r="C13" s="18" t="s">
        <v>12</v>
      </c>
      <c r="D13" s="12">
        <v>67.930000000000007</v>
      </c>
      <c r="E13" s="12">
        <v>67.930000000000007</v>
      </c>
      <c r="F13" s="12">
        <v>67.930000000000007</v>
      </c>
      <c r="G13" s="12">
        <v>74.72</v>
      </c>
      <c r="H13" s="12">
        <v>81.510000000000005</v>
      </c>
      <c r="I13" s="14"/>
    </row>
    <row r="14" spans="1:9" x14ac:dyDescent="0.25">
      <c r="A14" s="6"/>
      <c r="B14" s="16" t="s">
        <v>81</v>
      </c>
      <c r="C14" s="18"/>
      <c r="D14" s="12"/>
      <c r="E14" s="12"/>
      <c r="F14" s="12"/>
      <c r="G14" s="12"/>
      <c r="H14" s="12"/>
      <c r="I14" s="12">
        <v>478.87</v>
      </c>
    </row>
    <row r="15" spans="1:9" x14ac:dyDescent="0.25">
      <c r="A15" s="6"/>
      <c r="B15" s="12"/>
      <c r="C15" s="16" t="s">
        <v>15</v>
      </c>
      <c r="D15" s="16"/>
      <c r="E15" s="16"/>
      <c r="F15" s="12"/>
      <c r="G15" s="16"/>
      <c r="H15" s="12"/>
      <c r="I15" s="14"/>
    </row>
    <row r="16" spans="1:9" ht="36.75" x14ac:dyDescent="0.25">
      <c r="A16" s="6"/>
      <c r="B16" s="12"/>
      <c r="C16" s="16"/>
      <c r="D16" s="16" t="s">
        <v>57</v>
      </c>
      <c r="E16" s="19" t="s">
        <v>76</v>
      </c>
      <c r="F16" s="20" t="s">
        <v>77</v>
      </c>
      <c r="G16" s="16" t="s">
        <v>80</v>
      </c>
      <c r="H16" s="16" t="s">
        <v>58</v>
      </c>
      <c r="I16" s="20" t="s">
        <v>8</v>
      </c>
    </row>
    <row r="17" spans="1:11" x14ac:dyDescent="0.25">
      <c r="A17" s="6"/>
      <c r="B17" s="16" t="s">
        <v>16</v>
      </c>
      <c r="C17" s="21">
        <f>C18+C24+C25+C29</f>
        <v>5559898.0861999998</v>
      </c>
      <c r="D17" s="12">
        <f t="shared" ref="D17:I17" si="1">D18+D24+D25+D29</f>
        <v>288757.77480000001</v>
      </c>
      <c r="E17" s="12">
        <f t="shared" si="1"/>
        <v>216131.92239999998</v>
      </c>
      <c r="F17" s="12">
        <f t="shared" si="1"/>
        <v>4139288.054</v>
      </c>
      <c r="G17" s="12">
        <f t="shared" si="1"/>
        <v>391619.64179999992</v>
      </c>
      <c r="H17" s="12">
        <f t="shared" si="1"/>
        <v>340052.64779999998</v>
      </c>
      <c r="I17" s="12">
        <f t="shared" si="1"/>
        <v>184048.04540000003</v>
      </c>
      <c r="J17" s="1"/>
      <c r="K17" s="1"/>
    </row>
    <row r="18" spans="1:11" x14ac:dyDescent="0.25">
      <c r="A18" s="6"/>
      <c r="B18" s="22" t="s">
        <v>17</v>
      </c>
      <c r="C18" s="22">
        <f>D18+E18+F18+G18+H18+I18</f>
        <v>2988629.09</v>
      </c>
      <c r="D18" s="22">
        <f>D19+D20+D21+D22+D23</f>
        <v>157307.34</v>
      </c>
      <c r="E18" s="22">
        <f t="shared" ref="E18:I18" si="2">E19+E20+E21+E22+E23</f>
        <v>90592.31</v>
      </c>
      <c r="F18" s="22">
        <f t="shared" si="2"/>
        <v>2175250.31</v>
      </c>
      <c r="G18" s="22">
        <f t="shared" si="2"/>
        <v>272853.45999999996</v>
      </c>
      <c r="H18" s="22">
        <f t="shared" si="2"/>
        <v>230738.75</v>
      </c>
      <c r="I18" s="22">
        <f t="shared" si="2"/>
        <v>61886.92</v>
      </c>
      <c r="J18" s="3"/>
      <c r="K18" s="4"/>
    </row>
    <row r="19" spans="1:11" x14ac:dyDescent="0.25">
      <c r="A19" s="6"/>
      <c r="B19" s="12" t="s">
        <v>18</v>
      </c>
      <c r="C19" s="21">
        <f>D19+E19+F19+G19+H19+I19</f>
        <v>2567572.8600000003</v>
      </c>
      <c r="D19" s="12">
        <v>142167.93</v>
      </c>
      <c r="E19" s="12">
        <v>86900</v>
      </c>
      <c r="F19" s="21">
        <v>1861725</v>
      </c>
      <c r="G19" s="12">
        <v>257853.46</v>
      </c>
      <c r="H19" s="12">
        <v>218926.47</v>
      </c>
      <c r="I19" s="14"/>
      <c r="J19" s="3"/>
      <c r="K19" s="4"/>
    </row>
    <row r="20" spans="1:11" x14ac:dyDescent="0.25">
      <c r="A20" s="6"/>
      <c r="B20" s="12" t="s">
        <v>19</v>
      </c>
      <c r="C20" s="21">
        <f t="shared" ref="C20:C23" si="3">D20+E20+F20+G20+H20+I20</f>
        <v>254706.99</v>
      </c>
      <c r="D20" s="12">
        <v>10935.22</v>
      </c>
      <c r="E20" s="12">
        <v>0</v>
      </c>
      <c r="F20" s="21">
        <v>173351.31</v>
      </c>
      <c r="G20" s="12"/>
      <c r="H20" s="12">
        <v>8533.5400000000009</v>
      </c>
      <c r="I20" s="14">
        <v>61886.92</v>
      </c>
      <c r="J20" s="3"/>
      <c r="K20" s="4"/>
    </row>
    <row r="21" spans="1:11" x14ac:dyDescent="0.25">
      <c r="A21" s="6"/>
      <c r="B21" s="12"/>
      <c r="C21" s="21">
        <f t="shared" si="3"/>
        <v>0</v>
      </c>
      <c r="D21" s="12"/>
      <c r="E21" s="12"/>
      <c r="F21" s="21"/>
      <c r="G21" s="12"/>
      <c r="H21" s="12"/>
      <c r="I21" s="14"/>
      <c r="J21" s="3"/>
      <c r="K21" s="4"/>
    </row>
    <row r="22" spans="1:11" ht="15.75" customHeight="1" x14ac:dyDescent="0.25">
      <c r="A22" s="6"/>
      <c r="B22" s="12" t="s">
        <v>21</v>
      </c>
      <c r="C22" s="21">
        <f t="shared" si="3"/>
        <v>86349.24</v>
      </c>
      <c r="D22" s="12">
        <v>1395.19</v>
      </c>
      <c r="E22" s="12">
        <v>0</v>
      </c>
      <c r="F22" s="21">
        <v>83866.31</v>
      </c>
      <c r="G22" s="12">
        <v>0</v>
      </c>
      <c r="H22" s="12">
        <v>1087.74</v>
      </c>
      <c r="I22" s="14"/>
      <c r="J22" s="3"/>
      <c r="K22" s="4"/>
    </row>
    <row r="23" spans="1:11" x14ac:dyDescent="0.25">
      <c r="A23" s="6"/>
      <c r="B23" s="12" t="s">
        <v>22</v>
      </c>
      <c r="C23" s="21">
        <f t="shared" si="3"/>
        <v>80000</v>
      </c>
      <c r="D23" s="12">
        <v>2809</v>
      </c>
      <c r="E23" s="12">
        <v>3692.31</v>
      </c>
      <c r="F23" s="21">
        <v>56307.69</v>
      </c>
      <c r="G23" s="12">
        <v>15000</v>
      </c>
      <c r="H23" s="12">
        <v>2191</v>
      </c>
      <c r="I23" s="14"/>
      <c r="J23" s="3"/>
      <c r="K23" s="4"/>
    </row>
    <row r="24" spans="1:11" x14ac:dyDescent="0.25">
      <c r="A24" s="6"/>
      <c r="B24" s="22" t="s">
        <v>23</v>
      </c>
      <c r="C24" s="23">
        <f>D24+E24+F24+G24+H24+I24</f>
        <v>1629863.5099999998</v>
      </c>
      <c r="D24" s="22">
        <v>67976.479999999996</v>
      </c>
      <c r="E24" s="22">
        <v>83401.05</v>
      </c>
      <c r="F24" s="24">
        <v>1271865.95</v>
      </c>
      <c r="G24" s="22">
        <v>62311.69</v>
      </c>
      <c r="H24" s="22">
        <v>53042.18</v>
      </c>
      <c r="I24" s="14">
        <v>91266.16</v>
      </c>
      <c r="J24" s="3"/>
      <c r="K24" s="4"/>
    </row>
    <row r="25" spans="1:11" x14ac:dyDescent="0.25">
      <c r="A25" s="6"/>
      <c r="B25" s="25" t="s">
        <v>24</v>
      </c>
      <c r="C25" s="24">
        <f>D25+E25+F25+G25+H25+I25</f>
        <v>614655.40219999989</v>
      </c>
      <c r="D25" s="25">
        <f>D26+D27+D28</f>
        <v>46503.925599999995</v>
      </c>
      <c r="E25" s="25">
        <f t="shared" ref="E25:I25" si="4">E26+E27+E28</f>
        <v>29436.690999999999</v>
      </c>
      <c r="F25" s="25">
        <f t="shared" si="4"/>
        <v>448909.58900000004</v>
      </c>
      <c r="G25" s="25">
        <f t="shared" si="4"/>
        <v>33439.5118</v>
      </c>
      <c r="H25" s="25">
        <f t="shared" si="4"/>
        <v>36287.1296</v>
      </c>
      <c r="I25" s="25">
        <f t="shared" si="4"/>
        <v>20078.555200000003</v>
      </c>
      <c r="J25" s="3"/>
      <c r="K25" s="4"/>
    </row>
    <row r="26" spans="1:11" x14ac:dyDescent="0.25">
      <c r="A26" s="6"/>
      <c r="B26" s="12" t="s">
        <v>25</v>
      </c>
      <c r="C26" s="21">
        <f>D26+E26+F26+G26+H26+I26</f>
        <v>358569.97220000002</v>
      </c>
      <c r="D26" s="12">
        <f>D24*22%</f>
        <v>14954.825599999998</v>
      </c>
      <c r="E26" s="12">
        <f t="shared" ref="E26:I26" si="5">E24*22%</f>
        <v>18348.231</v>
      </c>
      <c r="F26" s="12">
        <f t="shared" si="5"/>
        <v>279810.50900000002</v>
      </c>
      <c r="G26" s="12">
        <f t="shared" si="5"/>
        <v>13708.5718</v>
      </c>
      <c r="H26" s="12">
        <f t="shared" si="5"/>
        <v>11669.2796</v>
      </c>
      <c r="I26" s="12">
        <f t="shared" si="5"/>
        <v>20078.555200000003</v>
      </c>
      <c r="J26" s="3"/>
      <c r="K26" s="4"/>
    </row>
    <row r="27" spans="1:11" x14ac:dyDescent="0.25">
      <c r="A27" s="6"/>
      <c r="B27" s="12" t="s">
        <v>26</v>
      </c>
      <c r="C27" s="12">
        <f t="shared" ref="C27:C28" si="6">D27+E27+F27+G27+H27</f>
        <v>17846.52</v>
      </c>
      <c r="D27" s="12">
        <v>10024.43</v>
      </c>
      <c r="E27" s="12"/>
      <c r="F27" s="21">
        <v>0</v>
      </c>
      <c r="G27" s="12"/>
      <c r="H27" s="12">
        <v>7822.09</v>
      </c>
      <c r="I27" s="14"/>
      <c r="J27" s="3"/>
      <c r="K27" s="4"/>
    </row>
    <row r="28" spans="1:11" x14ac:dyDescent="0.25">
      <c r="A28" s="6"/>
      <c r="B28" s="12" t="s">
        <v>27</v>
      </c>
      <c r="C28" s="12">
        <f t="shared" si="6"/>
        <v>238238.91</v>
      </c>
      <c r="D28" s="12">
        <v>21524.67</v>
      </c>
      <c r="E28" s="12">
        <v>11088.46</v>
      </c>
      <c r="F28" s="21">
        <v>169099.08</v>
      </c>
      <c r="G28" s="12">
        <v>19730.939999999999</v>
      </c>
      <c r="H28" s="12">
        <v>16795.759999999998</v>
      </c>
      <c r="I28" s="14"/>
      <c r="J28" s="3"/>
      <c r="K28" s="4"/>
    </row>
    <row r="29" spans="1:11" x14ac:dyDescent="0.25">
      <c r="A29" s="6"/>
      <c r="B29" s="22" t="s">
        <v>30</v>
      </c>
      <c r="C29" s="23">
        <f t="shared" ref="C29:C35" si="7">D29+E29+F29+G29+H29+I29</f>
        <v>326750.08399999997</v>
      </c>
      <c r="D29" s="23">
        <f>D30+D31</f>
        <v>16970.029200000001</v>
      </c>
      <c r="E29" s="23">
        <f t="shared" ref="E29:I29" si="8">E30+E31</f>
        <v>12701.8714</v>
      </c>
      <c r="F29" s="23">
        <f t="shared" si="8"/>
        <v>243262.20500000002</v>
      </c>
      <c r="G29" s="23">
        <v>23014.98</v>
      </c>
      <c r="H29" s="23">
        <f t="shared" si="8"/>
        <v>19984.588199999998</v>
      </c>
      <c r="I29" s="23">
        <f t="shared" si="8"/>
        <v>10816.4102</v>
      </c>
      <c r="J29" s="3"/>
      <c r="K29" s="4"/>
    </row>
    <row r="30" spans="1:11" x14ac:dyDescent="0.25">
      <c r="A30" s="6"/>
      <c r="B30" s="12" t="s">
        <v>28</v>
      </c>
      <c r="C30" s="21">
        <f t="shared" si="7"/>
        <v>267828.07</v>
      </c>
      <c r="D30" s="16">
        <v>13909.86</v>
      </c>
      <c r="E30" s="16">
        <v>10411.370000000001</v>
      </c>
      <c r="F30" s="21">
        <v>199395.25</v>
      </c>
      <c r="G30" s="16">
        <v>18864.87</v>
      </c>
      <c r="H30" s="16">
        <v>16380.81</v>
      </c>
      <c r="I30" s="14">
        <v>8865.91</v>
      </c>
      <c r="J30" s="3"/>
      <c r="K30" s="4"/>
    </row>
    <row r="31" spans="1:11" x14ac:dyDescent="0.25">
      <c r="A31" s="6"/>
      <c r="B31" s="12" t="s">
        <v>25</v>
      </c>
      <c r="C31" s="21">
        <f t="shared" si="7"/>
        <v>58922.1754</v>
      </c>
      <c r="D31" s="21">
        <f>D30*22%</f>
        <v>3060.1692000000003</v>
      </c>
      <c r="E31" s="21">
        <f t="shared" ref="E31:I31" si="9">E30*22%</f>
        <v>2290.5014000000001</v>
      </c>
      <c r="F31" s="21">
        <f t="shared" si="9"/>
        <v>43866.955000000002</v>
      </c>
      <c r="G31" s="21">
        <f t="shared" si="9"/>
        <v>4150.2713999999996</v>
      </c>
      <c r="H31" s="21">
        <f t="shared" si="9"/>
        <v>3603.7781999999997</v>
      </c>
      <c r="I31" s="21">
        <f t="shared" si="9"/>
        <v>1950.5001999999999</v>
      </c>
      <c r="J31" s="3"/>
      <c r="K31" s="4"/>
    </row>
    <row r="32" spans="1:11" x14ac:dyDescent="0.25">
      <c r="A32" s="6"/>
      <c r="B32" s="22" t="s">
        <v>31</v>
      </c>
      <c r="C32" s="23">
        <f t="shared" si="7"/>
        <v>472473.01999999996</v>
      </c>
      <c r="D32" s="22">
        <v>24538.16</v>
      </c>
      <c r="E32" s="22">
        <v>18366.689999999999</v>
      </c>
      <c r="F32" s="24">
        <v>351752.38</v>
      </c>
      <c r="G32" s="22">
        <v>33279.5</v>
      </c>
      <c r="H32" s="22">
        <v>28897.3</v>
      </c>
      <c r="I32" s="26">
        <v>15638.99</v>
      </c>
      <c r="J32" s="3"/>
      <c r="K32" s="4"/>
    </row>
    <row r="33" spans="1:11" x14ac:dyDescent="0.25">
      <c r="A33" s="6"/>
      <c r="B33" s="12" t="s">
        <v>32</v>
      </c>
      <c r="C33" s="21">
        <f t="shared" si="7"/>
        <v>305546.51999999996</v>
      </c>
      <c r="D33" s="16">
        <v>15868.8</v>
      </c>
      <c r="E33" s="16">
        <v>11877.62</v>
      </c>
      <c r="F33" s="21">
        <v>227476.3</v>
      </c>
      <c r="G33" s="16">
        <v>21521.63</v>
      </c>
      <c r="H33" s="16">
        <v>18687.740000000002</v>
      </c>
      <c r="I33" s="14">
        <v>10114.43</v>
      </c>
      <c r="J33" s="3"/>
      <c r="K33" s="4"/>
    </row>
    <row r="34" spans="1:11" x14ac:dyDescent="0.25">
      <c r="A34" s="6"/>
      <c r="B34" s="12" t="s">
        <v>25</v>
      </c>
      <c r="C34" s="21">
        <f t="shared" si="7"/>
        <v>67220.234400000001</v>
      </c>
      <c r="D34" s="12">
        <f>D33*22%</f>
        <v>3491.136</v>
      </c>
      <c r="E34" s="12">
        <f t="shared" ref="E34:I34" si="10">E33*22%</f>
        <v>2613.0764000000004</v>
      </c>
      <c r="F34" s="12">
        <f t="shared" si="10"/>
        <v>50044.786</v>
      </c>
      <c r="G34" s="12">
        <f t="shared" si="10"/>
        <v>4734.7586000000001</v>
      </c>
      <c r="H34" s="12">
        <f t="shared" si="10"/>
        <v>4111.3028000000004</v>
      </c>
      <c r="I34" s="12">
        <f t="shared" si="10"/>
        <v>2225.1746000000003</v>
      </c>
      <c r="J34" s="3"/>
      <c r="K34" s="4"/>
    </row>
    <row r="35" spans="1:11" x14ac:dyDescent="0.25">
      <c r="A35" s="6"/>
      <c r="B35" s="12" t="s">
        <v>33</v>
      </c>
      <c r="C35" s="12">
        <f t="shared" si="7"/>
        <v>99706.265600000013</v>
      </c>
      <c r="D35" s="12">
        <f>D32-D33-D34</f>
        <v>5178.2240000000002</v>
      </c>
      <c r="E35" s="12">
        <f t="shared" ref="E35:I35" si="11">E32-E33-E34</f>
        <v>3875.9935999999975</v>
      </c>
      <c r="F35" s="12">
        <f t="shared" si="11"/>
        <v>74231.294000000024</v>
      </c>
      <c r="G35" s="12">
        <f t="shared" si="11"/>
        <v>7023.1113999999989</v>
      </c>
      <c r="H35" s="12">
        <f t="shared" si="11"/>
        <v>6098.2571999999973</v>
      </c>
      <c r="I35" s="12">
        <f t="shared" si="11"/>
        <v>3299.3853999999992</v>
      </c>
      <c r="J35" s="3"/>
      <c r="K35" s="4"/>
    </row>
    <row r="36" spans="1:11" x14ac:dyDescent="0.25">
      <c r="A36" s="6"/>
      <c r="B36" s="22" t="s">
        <v>36</v>
      </c>
      <c r="C36" s="22">
        <f t="shared" ref="C36:I36" si="12">C17+C32</f>
        <v>6032371.1061999993</v>
      </c>
      <c r="D36" s="23">
        <f t="shared" si="12"/>
        <v>313295.93479999999</v>
      </c>
      <c r="E36" s="23">
        <f t="shared" si="12"/>
        <v>234498.61239999998</v>
      </c>
      <c r="F36" s="23">
        <f t="shared" si="12"/>
        <v>4491040.4340000004</v>
      </c>
      <c r="G36" s="23">
        <f t="shared" si="12"/>
        <v>424899.14179999992</v>
      </c>
      <c r="H36" s="23">
        <f t="shared" si="12"/>
        <v>368949.94779999997</v>
      </c>
      <c r="I36" s="23">
        <f t="shared" si="12"/>
        <v>199687.03540000002</v>
      </c>
      <c r="J36" s="3"/>
      <c r="K36" s="4"/>
    </row>
    <row r="37" spans="1:11" x14ac:dyDescent="0.25">
      <c r="A37" s="6"/>
      <c r="B37" s="12"/>
      <c r="C37" s="12"/>
      <c r="D37" s="12"/>
      <c r="E37" s="12"/>
      <c r="F37" s="12"/>
      <c r="G37" s="12"/>
      <c r="H37" s="12"/>
      <c r="I37" s="14"/>
    </row>
    <row r="38" spans="1:11" x14ac:dyDescent="0.25">
      <c r="A38" s="6"/>
      <c r="B38" s="16" t="s">
        <v>38</v>
      </c>
      <c r="C38" s="16">
        <f t="shared" ref="C38:C43" si="13">D38+E38+F38+G38+H38</f>
        <v>116279.90373999999</v>
      </c>
      <c r="D38" s="12">
        <f>D36*0%</f>
        <v>0</v>
      </c>
      <c r="E38" s="12">
        <f>E36*0%</f>
        <v>0</v>
      </c>
      <c r="F38" s="21">
        <f>F36*0%</f>
        <v>0</v>
      </c>
      <c r="G38" s="12">
        <f>G36*10%</f>
        <v>42489.914179999992</v>
      </c>
      <c r="H38" s="12">
        <f>H36*20%</f>
        <v>73789.989560000002</v>
      </c>
      <c r="I38" s="14">
        <v>0</v>
      </c>
    </row>
    <row r="39" spans="1:11" x14ac:dyDescent="0.25">
      <c r="A39" s="6"/>
      <c r="B39" s="12" t="s">
        <v>39</v>
      </c>
      <c r="C39" s="21">
        <f t="shared" si="13"/>
        <v>20930.382673199998</v>
      </c>
      <c r="D39" s="21">
        <f>D38*18%</f>
        <v>0</v>
      </c>
      <c r="E39" s="21">
        <f t="shared" ref="E39:H39" si="14">E38*18%</f>
        <v>0</v>
      </c>
      <c r="F39" s="21">
        <f>F38*18%</f>
        <v>0</v>
      </c>
      <c r="G39" s="21">
        <f t="shared" si="14"/>
        <v>7648.1845523999982</v>
      </c>
      <c r="H39" s="21">
        <f t="shared" si="14"/>
        <v>13282.1981208</v>
      </c>
      <c r="I39" s="14">
        <v>0</v>
      </c>
    </row>
    <row r="40" spans="1:11" x14ac:dyDescent="0.25">
      <c r="A40" s="6"/>
      <c r="B40" s="12" t="s">
        <v>40</v>
      </c>
      <c r="C40" s="12">
        <f t="shared" si="13"/>
        <v>0</v>
      </c>
      <c r="D40" s="12"/>
      <c r="E40" s="12"/>
      <c r="F40" s="12"/>
      <c r="G40" s="12"/>
      <c r="H40" s="12"/>
      <c r="I40" s="14"/>
    </row>
    <row r="41" spans="1:11" x14ac:dyDescent="0.25">
      <c r="A41" s="6"/>
      <c r="B41" s="12" t="s">
        <v>41</v>
      </c>
      <c r="C41" s="12">
        <f t="shared" si="13"/>
        <v>0</v>
      </c>
      <c r="D41" s="12"/>
      <c r="E41" s="12"/>
      <c r="F41" s="12"/>
      <c r="G41" s="12"/>
      <c r="H41" s="12"/>
      <c r="I41" s="14"/>
    </row>
    <row r="42" spans="1:11" x14ac:dyDescent="0.25">
      <c r="A42" s="6"/>
      <c r="B42" s="12" t="s">
        <v>42</v>
      </c>
      <c r="C42" s="12">
        <f t="shared" si="13"/>
        <v>91535.540224127995</v>
      </c>
      <c r="D42" s="21">
        <f>D38-D39-D43</f>
        <v>0</v>
      </c>
      <c r="E42" s="21">
        <f t="shared" ref="E42:H42" si="15">E38-E39-E43</f>
        <v>0</v>
      </c>
      <c r="F42" s="21">
        <v>0</v>
      </c>
      <c r="G42" s="21">
        <f t="shared" si="15"/>
        <v>33448.060442495997</v>
      </c>
      <c r="H42" s="21">
        <f t="shared" si="15"/>
        <v>58087.479781631999</v>
      </c>
      <c r="I42" s="14">
        <v>0</v>
      </c>
    </row>
    <row r="43" spans="1:11" x14ac:dyDescent="0.25">
      <c r="A43" s="6"/>
      <c r="B43" s="12" t="s">
        <v>59</v>
      </c>
      <c r="C43" s="21">
        <f t="shared" si="13"/>
        <v>3813.9808426720001</v>
      </c>
      <c r="D43" s="21">
        <f>(D38-D39)*4%</f>
        <v>0</v>
      </c>
      <c r="E43" s="21">
        <f t="shared" ref="E43:H43" si="16">(E38-E39)*4%</f>
        <v>0</v>
      </c>
      <c r="F43" s="21">
        <f>(F38-F39)*4%</f>
        <v>0</v>
      </c>
      <c r="G43" s="21">
        <f t="shared" si="16"/>
        <v>1393.669185104</v>
      </c>
      <c r="H43" s="21">
        <f t="shared" si="16"/>
        <v>2420.3116575680001</v>
      </c>
      <c r="I43" s="14">
        <v>0</v>
      </c>
    </row>
    <row r="44" spans="1:11" x14ac:dyDescent="0.25">
      <c r="A44" s="6"/>
      <c r="B44" s="16" t="s">
        <v>44</v>
      </c>
      <c r="C44" s="16">
        <f>C36+C38</f>
        <v>6148651.0099399993</v>
      </c>
      <c r="D44" s="17">
        <f t="shared" ref="D44:H44" si="17">D36+D38</f>
        <v>313295.93479999999</v>
      </c>
      <c r="E44" s="17">
        <f t="shared" si="17"/>
        <v>234498.61239999998</v>
      </c>
      <c r="F44" s="17">
        <f t="shared" si="17"/>
        <v>4491040.4340000004</v>
      </c>
      <c r="G44" s="17">
        <f t="shared" si="17"/>
        <v>467389.05597999995</v>
      </c>
      <c r="H44" s="17">
        <f t="shared" si="17"/>
        <v>442739.93735999998</v>
      </c>
      <c r="I44" s="14">
        <v>0</v>
      </c>
    </row>
    <row r="45" spans="1:11" x14ac:dyDescent="0.25">
      <c r="A45" s="6"/>
      <c r="B45" s="16"/>
      <c r="C45" s="16"/>
      <c r="D45" s="17"/>
      <c r="E45" s="17"/>
      <c r="F45" s="17"/>
      <c r="G45" s="17"/>
      <c r="H45" s="17"/>
      <c r="I45" s="14"/>
    </row>
    <row r="46" spans="1:11" x14ac:dyDescent="0.25">
      <c r="A46" s="6"/>
      <c r="B46" s="16"/>
      <c r="C46" s="16"/>
      <c r="D46" s="16"/>
      <c r="E46" s="16"/>
      <c r="F46" s="16"/>
      <c r="G46" s="16"/>
      <c r="H46" s="16"/>
      <c r="I46" s="14"/>
    </row>
    <row r="47" spans="1:11" ht="24.75" x14ac:dyDescent="0.25">
      <c r="A47" s="6"/>
      <c r="B47" s="19" t="s">
        <v>53</v>
      </c>
      <c r="C47" s="16">
        <f>C7</f>
        <v>1461</v>
      </c>
      <c r="D47" s="16">
        <f t="shared" ref="D47:H47" si="18">D7</f>
        <v>132</v>
      </c>
      <c r="E47" s="16">
        <f t="shared" si="18"/>
        <v>68</v>
      </c>
      <c r="F47" s="16">
        <f t="shared" si="18"/>
        <v>1037</v>
      </c>
      <c r="G47" s="16">
        <f t="shared" si="18"/>
        <v>121</v>
      </c>
      <c r="H47" s="16">
        <f t="shared" si="18"/>
        <v>103</v>
      </c>
      <c r="I47" s="16"/>
    </row>
    <row r="48" spans="1:11" ht="24.75" x14ac:dyDescent="0.25">
      <c r="A48" s="6"/>
      <c r="B48" s="19" t="s">
        <v>54</v>
      </c>
      <c r="C48" s="16">
        <v>2708</v>
      </c>
      <c r="D48" s="16">
        <v>164</v>
      </c>
      <c r="E48" s="16">
        <v>48</v>
      </c>
      <c r="F48" s="16">
        <v>2156</v>
      </c>
      <c r="G48" s="16">
        <v>213</v>
      </c>
      <c r="H48" s="16">
        <v>127</v>
      </c>
      <c r="I48" s="14"/>
    </row>
    <row r="49" spans="1:9" ht="24.75" x14ac:dyDescent="0.25">
      <c r="A49" s="6"/>
      <c r="B49" s="19" t="s">
        <v>82</v>
      </c>
      <c r="C49" s="12"/>
      <c r="D49" s="12"/>
      <c r="E49" s="12"/>
      <c r="F49" s="12"/>
      <c r="G49" s="12"/>
      <c r="H49" s="12"/>
      <c r="I49" s="15">
        <v>417</v>
      </c>
    </row>
    <row r="50" spans="1:9" ht="45" customHeight="1" x14ac:dyDescent="0.25">
      <c r="A50" s="6"/>
      <c r="B50" s="27"/>
      <c r="C50" s="27"/>
      <c r="D50" s="27"/>
      <c r="E50" s="27"/>
      <c r="F50" s="27"/>
      <c r="G50" s="27"/>
      <c r="H50" s="28"/>
      <c r="I50" s="6"/>
    </row>
    <row r="51" spans="1:9" s="5" customFormat="1" ht="12.75" x14ac:dyDescent="0.2">
      <c r="A51" s="49" t="s">
        <v>84</v>
      </c>
      <c r="B51" s="49"/>
      <c r="C51" s="49"/>
      <c r="D51" s="49"/>
      <c r="E51" s="49"/>
      <c r="F51" s="49"/>
      <c r="G51" s="49"/>
      <c r="H51" s="49"/>
      <c r="I51" s="49"/>
    </row>
    <row r="52" spans="1:9" x14ac:dyDescent="0.25">
      <c r="B52" s="1"/>
      <c r="C52" s="1"/>
      <c r="D52" s="1"/>
      <c r="E52" s="1"/>
      <c r="F52" s="1"/>
      <c r="G52" s="1"/>
      <c r="H52" s="2"/>
    </row>
    <row r="53" spans="1:9" x14ac:dyDescent="0.25">
      <c r="B53" s="1"/>
      <c r="C53" s="1"/>
      <c r="D53" s="1"/>
      <c r="E53" s="1"/>
      <c r="F53" s="1"/>
      <c r="G53" s="1"/>
      <c r="H53" s="2"/>
    </row>
    <row r="54" spans="1:9" x14ac:dyDescent="0.25">
      <c r="B54" s="1"/>
      <c r="C54" s="1"/>
      <c r="D54" s="1"/>
      <c r="E54" s="1"/>
      <c r="F54" s="1"/>
      <c r="G54" s="1"/>
      <c r="H54" s="2"/>
    </row>
    <row r="55" spans="1:9" x14ac:dyDescent="0.25">
      <c r="B55" s="1"/>
      <c r="C55" s="1"/>
      <c r="D55" s="1"/>
      <c r="E55" s="1"/>
      <c r="F55" s="1"/>
      <c r="G55" s="1"/>
      <c r="H55" s="2"/>
    </row>
    <row r="56" spans="1:9" x14ac:dyDescent="0.25">
      <c r="B56" s="1"/>
      <c r="C56" s="1"/>
      <c r="D56" s="1"/>
      <c r="E56" s="1"/>
      <c r="F56" s="1"/>
      <c r="G56" s="1"/>
      <c r="H56" s="2"/>
    </row>
    <row r="57" spans="1:9" x14ac:dyDescent="0.25">
      <c r="B57" s="1"/>
      <c r="C57" s="1"/>
      <c r="D57" s="1"/>
      <c r="E57" s="1"/>
      <c r="F57" s="1"/>
      <c r="G57" s="1"/>
      <c r="H57" s="2"/>
    </row>
    <row r="58" spans="1:9" x14ac:dyDescent="0.25">
      <c r="B58" s="1"/>
      <c r="C58" s="1"/>
      <c r="D58" s="1"/>
      <c r="E58" s="1"/>
      <c r="F58" s="1"/>
      <c r="G58" s="1"/>
      <c r="H58" s="2"/>
    </row>
    <row r="59" spans="1:9" x14ac:dyDescent="0.25">
      <c r="B59" s="1"/>
      <c r="C59" s="1"/>
      <c r="D59" s="1"/>
      <c r="E59" s="1"/>
      <c r="F59" s="1"/>
      <c r="G59" s="1"/>
      <c r="H59" s="2"/>
    </row>
    <row r="60" spans="1:9" x14ac:dyDescent="0.25">
      <c r="B60" s="1"/>
      <c r="C60" s="1"/>
      <c r="D60" s="1"/>
      <c r="E60" s="1"/>
      <c r="F60" s="1"/>
      <c r="G60" s="1"/>
      <c r="H60" s="2"/>
    </row>
    <row r="61" spans="1:9" x14ac:dyDescent="0.25">
      <c r="B61" s="1"/>
      <c r="C61" s="1"/>
      <c r="D61" s="1"/>
      <c r="E61" s="1"/>
      <c r="F61" s="1"/>
      <c r="G61" s="1"/>
      <c r="H61" s="2"/>
    </row>
    <row r="62" spans="1:9" x14ac:dyDescent="0.25">
      <c r="B62" s="1"/>
      <c r="C62" s="1"/>
      <c r="D62" s="1"/>
      <c r="E62" s="1"/>
      <c r="F62" s="1"/>
      <c r="G62" s="1"/>
      <c r="H62" s="2"/>
    </row>
    <row r="63" spans="1:9" x14ac:dyDescent="0.25">
      <c r="B63" s="1"/>
      <c r="C63" s="1"/>
      <c r="D63" s="1"/>
      <c r="E63" s="1"/>
      <c r="F63" s="1"/>
      <c r="G63" s="1"/>
      <c r="H63" s="2"/>
    </row>
    <row r="64" spans="1:9" x14ac:dyDescent="0.25">
      <c r="B64" s="1"/>
      <c r="C64" s="1"/>
      <c r="D64" s="1"/>
      <c r="E64" s="1"/>
      <c r="F64" s="1"/>
      <c r="G64" s="1"/>
      <c r="H64" s="2"/>
    </row>
    <row r="65" spans="2:8" x14ac:dyDescent="0.25">
      <c r="B65" s="1"/>
      <c r="C65" s="1"/>
      <c r="D65" s="1"/>
      <c r="E65" s="1"/>
      <c r="F65" s="1"/>
      <c r="G65" s="1"/>
      <c r="H65" s="2"/>
    </row>
    <row r="66" spans="2:8" x14ac:dyDescent="0.25">
      <c r="B66" s="1"/>
      <c r="C66" s="1"/>
      <c r="D66" s="1"/>
      <c r="E66" s="1"/>
      <c r="F66" s="1"/>
      <c r="G66" s="1"/>
      <c r="H66" s="2"/>
    </row>
    <row r="67" spans="2:8" x14ac:dyDescent="0.25">
      <c r="B67" s="1"/>
      <c r="C67" s="1"/>
      <c r="D67" s="1"/>
      <c r="E67" s="1"/>
      <c r="F67" s="1"/>
      <c r="G67" s="1"/>
      <c r="H67" s="2"/>
    </row>
    <row r="68" spans="2:8" x14ac:dyDescent="0.25">
      <c r="B68" s="1"/>
      <c r="C68" s="1"/>
      <c r="D68" s="1"/>
      <c r="E68" s="1"/>
      <c r="F68" s="1"/>
      <c r="G68" s="1"/>
      <c r="H68" s="2"/>
    </row>
    <row r="69" spans="2:8" x14ac:dyDescent="0.25">
      <c r="B69" s="1"/>
      <c r="C69" s="1"/>
      <c r="D69" s="1"/>
      <c r="E69" s="1"/>
      <c r="F69" s="1"/>
      <c r="G69" s="1"/>
      <c r="H69" s="2"/>
    </row>
    <row r="70" spans="2:8" x14ac:dyDescent="0.25">
      <c r="B70" s="1"/>
      <c r="C70" s="1"/>
      <c r="D70" s="1"/>
      <c r="E70" s="1"/>
      <c r="F70" s="1"/>
      <c r="G70" s="1"/>
      <c r="H70" s="2"/>
    </row>
    <row r="71" spans="2:8" x14ac:dyDescent="0.25">
      <c r="B71" s="1"/>
      <c r="C71" s="1"/>
      <c r="D71" s="1"/>
      <c r="E71" s="1"/>
      <c r="F71" s="1"/>
      <c r="G71" s="1"/>
      <c r="H71" s="2"/>
    </row>
    <row r="72" spans="2:8" x14ac:dyDescent="0.25">
      <c r="B72" s="1"/>
      <c r="C72" s="1"/>
      <c r="D72" s="1"/>
      <c r="E72" s="1"/>
      <c r="F72" s="1"/>
      <c r="G72" s="1"/>
      <c r="H72" s="2"/>
    </row>
    <row r="73" spans="2:8" x14ac:dyDescent="0.25">
      <c r="B73" s="1"/>
      <c r="C73" s="1"/>
      <c r="D73" s="1"/>
      <c r="E73" s="1"/>
      <c r="F73" s="1"/>
      <c r="G73" s="1"/>
      <c r="H73" s="2"/>
    </row>
    <row r="74" spans="2:8" x14ac:dyDescent="0.25">
      <c r="B74" s="1"/>
      <c r="C74" s="1"/>
      <c r="D74" s="1"/>
      <c r="E74" s="1"/>
      <c r="F74" s="1"/>
      <c r="G74" s="1"/>
      <c r="H74" s="2"/>
    </row>
    <row r="75" spans="2:8" x14ac:dyDescent="0.25">
      <c r="B75" s="1"/>
      <c r="C75" s="1"/>
      <c r="D75" s="1"/>
      <c r="E75" s="1"/>
      <c r="F75" s="1"/>
      <c r="G75" s="1"/>
      <c r="H75" s="2"/>
    </row>
    <row r="76" spans="2:8" x14ac:dyDescent="0.25">
      <c r="B76" s="1"/>
      <c r="C76" s="1"/>
      <c r="D76" s="1"/>
      <c r="E76" s="1"/>
      <c r="F76" s="1"/>
      <c r="G76" s="1"/>
      <c r="H76" s="2"/>
    </row>
    <row r="77" spans="2:8" x14ac:dyDescent="0.25">
      <c r="B77" s="1"/>
      <c r="C77" s="1"/>
      <c r="D77" s="1"/>
      <c r="E77" s="1"/>
      <c r="F77" s="1"/>
      <c r="G77" s="1"/>
      <c r="H77" s="2"/>
    </row>
    <row r="78" spans="2:8" x14ac:dyDescent="0.25">
      <c r="B78" s="1"/>
      <c r="C78" s="1"/>
      <c r="D78" s="1"/>
      <c r="E78" s="1"/>
      <c r="F78" s="1"/>
      <c r="G78" s="1"/>
      <c r="H78" s="2"/>
    </row>
    <row r="79" spans="2:8" x14ac:dyDescent="0.25">
      <c r="B79" s="1"/>
      <c r="C79" s="1"/>
      <c r="D79" s="1"/>
      <c r="E79" s="1"/>
      <c r="F79" s="1"/>
      <c r="G79" s="1"/>
      <c r="H79" s="2"/>
    </row>
    <row r="80" spans="2:8" x14ac:dyDescent="0.25">
      <c r="B80" s="1"/>
      <c r="C80" s="1"/>
      <c r="D80" s="1"/>
      <c r="E80" s="1"/>
      <c r="F80" s="1"/>
      <c r="G80" s="1"/>
      <c r="H80" s="2"/>
    </row>
    <row r="81" spans="2:8" x14ac:dyDescent="0.25">
      <c r="B81" s="1"/>
      <c r="C81" s="1"/>
      <c r="D81" s="1"/>
      <c r="E81" s="1"/>
      <c r="F81" s="1"/>
      <c r="G81" s="1"/>
      <c r="H81" s="2"/>
    </row>
    <row r="82" spans="2:8" x14ac:dyDescent="0.25">
      <c r="B82" s="1"/>
      <c r="C82" s="1"/>
      <c r="D82" s="1"/>
      <c r="E82" s="1"/>
      <c r="F82" s="1"/>
      <c r="G82" s="1"/>
      <c r="H82" s="2"/>
    </row>
    <row r="83" spans="2:8" x14ac:dyDescent="0.25">
      <c r="B83" s="1"/>
      <c r="C83" s="1"/>
      <c r="D83" s="1"/>
      <c r="E83" s="1"/>
      <c r="F83" s="1"/>
      <c r="G83" s="1"/>
      <c r="H83" s="2"/>
    </row>
    <row r="84" spans="2:8" x14ac:dyDescent="0.25">
      <c r="B84" s="1"/>
      <c r="C84" s="1"/>
      <c r="D84" s="1"/>
      <c r="E84" s="1"/>
      <c r="F84" s="1"/>
      <c r="G84" s="1"/>
      <c r="H84" s="2"/>
    </row>
    <row r="85" spans="2:8" x14ac:dyDescent="0.25">
      <c r="B85" s="1"/>
      <c r="C85" s="1"/>
      <c r="D85" s="1"/>
      <c r="E85" s="1"/>
      <c r="F85" s="1"/>
      <c r="G85" s="1"/>
      <c r="H85" s="2"/>
    </row>
    <row r="86" spans="2:8" x14ac:dyDescent="0.25">
      <c r="B86" s="1"/>
      <c r="C86" s="1"/>
      <c r="D86" s="1"/>
      <c r="E86" s="1"/>
      <c r="F86" s="1"/>
      <c r="G86" s="1"/>
      <c r="H86" s="2"/>
    </row>
    <row r="87" spans="2:8" x14ac:dyDescent="0.25">
      <c r="B87" s="1"/>
      <c r="C87" s="1"/>
      <c r="D87" s="1"/>
      <c r="E87" s="1"/>
      <c r="F87" s="1"/>
      <c r="G87" s="1"/>
      <c r="H87" s="2"/>
    </row>
    <row r="88" spans="2:8" x14ac:dyDescent="0.25">
      <c r="B88" s="1"/>
      <c r="C88" s="1"/>
      <c r="D88" s="1"/>
      <c r="E88" s="1"/>
      <c r="F88" s="1"/>
      <c r="G88" s="1"/>
      <c r="H88" s="2"/>
    </row>
    <row r="89" spans="2:8" x14ac:dyDescent="0.25">
      <c r="B89" s="1"/>
      <c r="C89" s="1"/>
      <c r="D89" s="1"/>
      <c r="E89" s="1"/>
      <c r="F89" s="1"/>
      <c r="G89" s="1"/>
      <c r="H89" s="2"/>
    </row>
    <row r="90" spans="2:8" x14ac:dyDescent="0.25">
      <c r="B90" s="1"/>
      <c r="C90" s="1"/>
      <c r="D90" s="1"/>
      <c r="E90" s="1"/>
      <c r="F90" s="1"/>
      <c r="G90" s="1"/>
      <c r="H90" s="2"/>
    </row>
    <row r="91" spans="2:8" x14ac:dyDescent="0.25">
      <c r="B91" s="1"/>
      <c r="C91" s="1"/>
      <c r="D91" s="1"/>
      <c r="E91" s="1"/>
      <c r="F91" s="1"/>
      <c r="G91" s="1"/>
      <c r="H91" s="2"/>
    </row>
    <row r="92" spans="2:8" x14ac:dyDescent="0.25">
      <c r="B92" s="1"/>
      <c r="C92" s="1"/>
      <c r="D92" s="1"/>
      <c r="E92" s="1"/>
      <c r="F92" s="1"/>
      <c r="G92" s="1"/>
      <c r="H92" s="2"/>
    </row>
    <row r="93" spans="2:8" x14ac:dyDescent="0.25">
      <c r="B93" s="1"/>
      <c r="C93" s="1"/>
      <c r="D93" s="1"/>
      <c r="E93" s="1"/>
      <c r="F93" s="1"/>
      <c r="G93" s="1"/>
      <c r="H93" s="2"/>
    </row>
    <row r="94" spans="2:8" x14ac:dyDescent="0.25">
      <c r="B94" s="1"/>
      <c r="C94" s="1"/>
      <c r="D94" s="1"/>
      <c r="E94" s="1"/>
      <c r="F94" s="1"/>
      <c r="G94" s="1"/>
      <c r="H94" s="2"/>
    </row>
    <row r="95" spans="2:8" x14ac:dyDescent="0.25">
      <c r="B95" s="1"/>
      <c r="C95" s="1"/>
      <c r="D95" s="1"/>
      <c r="E95" s="1"/>
      <c r="F95" s="1"/>
      <c r="G95" s="1"/>
      <c r="H95" s="2"/>
    </row>
    <row r="96" spans="2:8" x14ac:dyDescent="0.25">
      <c r="B96" s="1"/>
      <c r="C96" s="1"/>
      <c r="D96" s="1"/>
      <c r="E96" s="1"/>
      <c r="F96" s="1"/>
      <c r="G96" s="1"/>
      <c r="H96" s="2"/>
    </row>
    <row r="97" spans="2:8" x14ac:dyDescent="0.25">
      <c r="B97" s="1"/>
      <c r="C97" s="1"/>
      <c r="D97" s="1"/>
      <c r="E97" s="1"/>
      <c r="F97" s="1"/>
      <c r="G97" s="1"/>
      <c r="H97" s="2"/>
    </row>
    <row r="98" spans="2:8" x14ac:dyDescent="0.25">
      <c r="B98" s="1"/>
      <c r="C98" s="1"/>
      <c r="D98" s="1"/>
      <c r="E98" s="1"/>
      <c r="F98" s="1"/>
      <c r="G98" s="1"/>
      <c r="H98" s="2"/>
    </row>
    <row r="99" spans="2:8" x14ac:dyDescent="0.25">
      <c r="B99" s="1"/>
      <c r="C99" s="1"/>
      <c r="D99" s="1"/>
      <c r="E99" s="1"/>
      <c r="F99" s="1"/>
      <c r="G99" s="1"/>
      <c r="H99" s="2"/>
    </row>
    <row r="100" spans="2:8" x14ac:dyDescent="0.25">
      <c r="B100" s="1"/>
      <c r="C100" s="1"/>
      <c r="D100" s="1"/>
      <c r="E100" s="1"/>
      <c r="F100" s="1"/>
      <c r="G100" s="1"/>
      <c r="H100" s="2"/>
    </row>
    <row r="101" spans="2:8" x14ac:dyDescent="0.25">
      <c r="B101" s="1"/>
      <c r="C101" s="1"/>
      <c r="D101" s="1"/>
      <c r="E101" s="1"/>
      <c r="F101" s="1"/>
      <c r="G101" s="1"/>
      <c r="H101" s="2"/>
    </row>
    <row r="102" spans="2:8" x14ac:dyDescent="0.25">
      <c r="B102" s="1"/>
      <c r="C102" s="1"/>
      <c r="D102" s="1"/>
      <c r="E102" s="1"/>
      <c r="F102" s="1"/>
      <c r="G102" s="1"/>
      <c r="H102" s="2"/>
    </row>
    <row r="103" spans="2:8" x14ac:dyDescent="0.25">
      <c r="B103" s="1"/>
      <c r="C103" s="1"/>
      <c r="D103" s="1"/>
      <c r="E103" s="1"/>
      <c r="F103" s="1"/>
      <c r="G103" s="1"/>
      <c r="H103" s="2"/>
    </row>
    <row r="104" spans="2:8" x14ac:dyDescent="0.25">
      <c r="B104" s="1"/>
      <c r="C104" s="1"/>
      <c r="D104" s="1"/>
      <c r="E104" s="1"/>
      <c r="F104" s="1"/>
      <c r="G104" s="1"/>
      <c r="H104" s="2"/>
    </row>
    <row r="105" spans="2:8" x14ac:dyDescent="0.25">
      <c r="B105" s="1"/>
      <c r="C105" s="1"/>
      <c r="D105" s="1"/>
      <c r="E105" s="1"/>
      <c r="F105" s="1"/>
      <c r="G105" s="1"/>
      <c r="H105" s="2"/>
    </row>
    <row r="106" spans="2:8" x14ac:dyDescent="0.25">
      <c r="B106" s="1"/>
      <c r="C106" s="1"/>
      <c r="D106" s="1"/>
      <c r="E106" s="1"/>
      <c r="F106" s="1"/>
      <c r="G106" s="1"/>
      <c r="H106" s="2"/>
    </row>
    <row r="107" spans="2:8" x14ac:dyDescent="0.25">
      <c r="B107" s="1"/>
      <c r="C107" s="1"/>
      <c r="D107" s="1"/>
      <c r="E107" s="1"/>
      <c r="F107" s="1"/>
      <c r="G107" s="1"/>
      <c r="H107" s="2"/>
    </row>
    <row r="108" spans="2:8" x14ac:dyDescent="0.25">
      <c r="B108" s="1"/>
      <c r="C108" s="1"/>
      <c r="D108" s="1"/>
      <c r="E108" s="1"/>
      <c r="F108" s="1"/>
      <c r="G108" s="1"/>
      <c r="H108" s="2"/>
    </row>
    <row r="109" spans="2:8" x14ac:dyDescent="0.25">
      <c r="B109" s="1"/>
      <c r="C109" s="1"/>
      <c r="D109" s="1"/>
      <c r="E109" s="1"/>
      <c r="F109" s="1"/>
      <c r="G109" s="1"/>
      <c r="H109" s="2"/>
    </row>
    <row r="110" spans="2:8" x14ac:dyDescent="0.25">
      <c r="B110" s="1"/>
      <c r="C110" s="1"/>
      <c r="D110" s="1"/>
      <c r="E110" s="1"/>
      <c r="F110" s="1"/>
      <c r="G110" s="1"/>
      <c r="H110" s="2"/>
    </row>
    <row r="111" spans="2:8" x14ac:dyDescent="0.25">
      <c r="B111" s="1"/>
      <c r="C111" s="1"/>
      <c r="D111" s="1"/>
      <c r="E111" s="1"/>
      <c r="F111" s="1"/>
      <c r="G111" s="1"/>
      <c r="H111" s="2"/>
    </row>
    <row r="112" spans="2:8" x14ac:dyDescent="0.25">
      <c r="B112" s="1"/>
      <c r="C112" s="1"/>
      <c r="D112" s="1"/>
      <c r="E112" s="1"/>
      <c r="F112" s="1"/>
      <c r="G112" s="1"/>
      <c r="H112" s="2"/>
    </row>
    <row r="113" spans="2:8" x14ac:dyDescent="0.25">
      <c r="B113" s="1"/>
      <c r="C113" s="1"/>
      <c r="D113" s="1"/>
      <c r="E113" s="1"/>
      <c r="F113" s="1"/>
      <c r="G113" s="1"/>
      <c r="H113" s="2"/>
    </row>
    <row r="114" spans="2:8" x14ac:dyDescent="0.25">
      <c r="B114" s="1"/>
      <c r="C114" s="1"/>
      <c r="D114" s="1"/>
      <c r="E114" s="1"/>
      <c r="F114" s="1"/>
      <c r="G114" s="1"/>
      <c r="H114" s="2"/>
    </row>
    <row r="115" spans="2:8" x14ac:dyDescent="0.25">
      <c r="B115" s="1"/>
      <c r="C115" s="1"/>
      <c r="D115" s="1"/>
      <c r="E115" s="1"/>
      <c r="F115" s="1"/>
      <c r="G115" s="1"/>
      <c r="H115" s="2"/>
    </row>
    <row r="116" spans="2:8" x14ac:dyDescent="0.25">
      <c r="B116" s="1"/>
      <c r="C116" s="1"/>
      <c r="D116" s="1"/>
      <c r="E116" s="1"/>
      <c r="F116" s="1"/>
      <c r="G116" s="1"/>
      <c r="H116" s="2"/>
    </row>
    <row r="117" spans="2:8" x14ac:dyDescent="0.25">
      <c r="B117" s="1"/>
      <c r="C117" s="1"/>
      <c r="D117" s="1"/>
      <c r="E117" s="1"/>
      <c r="F117" s="1"/>
      <c r="G117" s="1"/>
      <c r="H117" s="2"/>
    </row>
    <row r="118" spans="2:8" x14ac:dyDescent="0.25">
      <c r="B118" s="1"/>
      <c r="C118" s="1"/>
      <c r="D118" s="1"/>
      <c r="E118" s="1"/>
      <c r="F118" s="1"/>
      <c r="G118" s="1"/>
      <c r="H118" s="2"/>
    </row>
    <row r="119" spans="2:8" x14ac:dyDescent="0.25">
      <c r="B119" s="1"/>
      <c r="C119" s="1"/>
      <c r="D119" s="1"/>
      <c r="E119" s="1"/>
      <c r="F119" s="1"/>
      <c r="G119" s="1"/>
      <c r="H119" s="2"/>
    </row>
    <row r="120" spans="2:8" x14ac:dyDescent="0.25">
      <c r="B120" s="1"/>
      <c r="C120" s="1"/>
      <c r="D120" s="1"/>
      <c r="E120" s="1"/>
      <c r="F120" s="1"/>
      <c r="G120" s="1"/>
      <c r="H120" s="2"/>
    </row>
    <row r="121" spans="2:8" x14ac:dyDescent="0.25">
      <c r="B121" s="1"/>
      <c r="C121" s="1"/>
      <c r="D121" s="1"/>
      <c r="E121" s="1"/>
      <c r="F121" s="1"/>
      <c r="G121" s="1"/>
      <c r="H121" s="2"/>
    </row>
    <row r="122" spans="2:8" x14ac:dyDescent="0.25">
      <c r="B122" s="1"/>
      <c r="C122" s="1"/>
      <c r="D122" s="1"/>
      <c r="E122" s="1"/>
      <c r="F122" s="1"/>
      <c r="G122" s="1"/>
      <c r="H122" s="2"/>
    </row>
    <row r="123" spans="2:8" x14ac:dyDescent="0.25">
      <c r="B123" s="1"/>
      <c r="C123" s="1"/>
      <c r="D123" s="1"/>
      <c r="E123" s="1"/>
      <c r="F123" s="1"/>
      <c r="G123" s="1"/>
      <c r="H123" s="2"/>
    </row>
    <row r="124" spans="2:8" x14ac:dyDescent="0.25">
      <c r="B124" s="1"/>
      <c r="C124" s="1"/>
      <c r="D124" s="1"/>
      <c r="E124" s="1"/>
      <c r="F124" s="1"/>
      <c r="G124" s="1"/>
      <c r="H124" s="2"/>
    </row>
    <row r="125" spans="2:8" x14ac:dyDescent="0.25">
      <c r="B125" s="1"/>
      <c r="C125" s="1"/>
      <c r="D125" s="1"/>
      <c r="E125" s="1"/>
      <c r="F125" s="1"/>
      <c r="G125" s="1"/>
      <c r="H125" s="2"/>
    </row>
    <row r="126" spans="2:8" x14ac:dyDescent="0.25">
      <c r="B126" s="1"/>
      <c r="C126" s="1"/>
      <c r="D126" s="1"/>
      <c r="E126" s="1"/>
      <c r="F126" s="1"/>
      <c r="G126" s="1"/>
      <c r="H126" s="2"/>
    </row>
    <row r="127" spans="2:8" x14ac:dyDescent="0.25">
      <c r="B127" s="1"/>
      <c r="C127" s="1"/>
      <c r="D127" s="1"/>
      <c r="E127" s="1"/>
      <c r="F127" s="1"/>
      <c r="G127" s="1"/>
      <c r="H127" s="2"/>
    </row>
    <row r="128" spans="2:8" x14ac:dyDescent="0.25">
      <c r="B128" s="1"/>
      <c r="C128" s="1"/>
      <c r="D128" s="1"/>
      <c r="E128" s="1"/>
      <c r="F128" s="1"/>
      <c r="G128" s="1"/>
      <c r="H128" s="2"/>
    </row>
    <row r="129" spans="2:8" x14ac:dyDescent="0.25">
      <c r="B129" s="1"/>
      <c r="C129" s="1"/>
      <c r="D129" s="1"/>
      <c r="E129" s="1"/>
      <c r="F129" s="1"/>
      <c r="G129" s="1"/>
      <c r="H129" s="2"/>
    </row>
    <row r="130" spans="2:8" x14ac:dyDescent="0.25">
      <c r="B130" s="1"/>
      <c r="C130" s="1"/>
      <c r="D130" s="1"/>
      <c r="E130" s="1"/>
      <c r="F130" s="1"/>
      <c r="G130" s="1"/>
      <c r="H130" s="2"/>
    </row>
    <row r="131" spans="2:8" x14ac:dyDescent="0.25">
      <c r="B131" s="1"/>
      <c r="C131" s="1"/>
      <c r="D131" s="1"/>
      <c r="E131" s="1"/>
      <c r="F131" s="1"/>
      <c r="G131" s="1"/>
      <c r="H131" s="2"/>
    </row>
    <row r="132" spans="2:8" x14ac:dyDescent="0.25">
      <c r="B132" s="1"/>
      <c r="C132" s="1"/>
      <c r="D132" s="1"/>
      <c r="E132" s="1"/>
      <c r="F132" s="1"/>
      <c r="G132" s="1"/>
      <c r="H132" s="2"/>
    </row>
    <row r="133" spans="2:8" x14ac:dyDescent="0.25">
      <c r="B133" s="1"/>
      <c r="C133" s="1"/>
      <c r="D133" s="1"/>
      <c r="E133" s="1"/>
      <c r="F133" s="1"/>
      <c r="G133" s="1"/>
      <c r="H133" s="2"/>
    </row>
    <row r="134" spans="2:8" x14ac:dyDescent="0.25">
      <c r="B134" s="1"/>
      <c r="C134" s="1"/>
      <c r="D134" s="1"/>
      <c r="E134" s="1"/>
      <c r="F134" s="1"/>
      <c r="G134" s="1"/>
      <c r="H134" s="2"/>
    </row>
    <row r="135" spans="2:8" x14ac:dyDescent="0.25">
      <c r="B135" s="1"/>
      <c r="C135" s="1"/>
      <c r="D135" s="1"/>
      <c r="E135" s="1"/>
      <c r="F135" s="1"/>
      <c r="G135" s="1"/>
      <c r="H135" s="2"/>
    </row>
    <row r="136" spans="2:8" x14ac:dyDescent="0.25">
      <c r="B136" s="1"/>
      <c r="C136" s="1"/>
      <c r="D136" s="1"/>
      <c r="E136" s="1"/>
      <c r="F136" s="1"/>
      <c r="G136" s="1"/>
      <c r="H136" s="2"/>
    </row>
    <row r="137" spans="2:8" x14ac:dyDescent="0.25">
      <c r="B137" s="1"/>
      <c r="C137" s="1"/>
      <c r="D137" s="1"/>
      <c r="E137" s="1"/>
      <c r="F137" s="1"/>
      <c r="G137" s="1"/>
      <c r="H137" s="2"/>
    </row>
    <row r="138" spans="2:8" x14ac:dyDescent="0.25">
      <c r="B138" s="1"/>
      <c r="C138" s="1"/>
      <c r="D138" s="1"/>
      <c r="E138" s="1"/>
      <c r="F138" s="1"/>
      <c r="G138" s="1"/>
      <c r="H138" s="2"/>
    </row>
    <row r="139" spans="2:8" x14ac:dyDescent="0.25">
      <c r="B139" s="1"/>
      <c r="C139" s="1"/>
      <c r="D139" s="1"/>
      <c r="E139" s="1"/>
      <c r="F139" s="1"/>
      <c r="G139" s="1"/>
      <c r="H139" s="2"/>
    </row>
    <row r="140" spans="2:8" x14ac:dyDescent="0.25">
      <c r="B140" s="1"/>
      <c r="C140" s="1"/>
      <c r="D140" s="1"/>
      <c r="E140" s="1"/>
      <c r="F140" s="1"/>
      <c r="G140" s="1"/>
      <c r="H140" s="2"/>
    </row>
    <row r="141" spans="2:8" x14ac:dyDescent="0.25">
      <c r="B141" s="1"/>
      <c r="C141" s="1"/>
      <c r="D141" s="1"/>
      <c r="E141" s="1"/>
      <c r="F141" s="1"/>
      <c r="G141" s="1"/>
      <c r="H141" s="2"/>
    </row>
    <row r="142" spans="2:8" x14ac:dyDescent="0.25">
      <c r="B142" s="1"/>
      <c r="C142" s="1"/>
      <c r="D142" s="1"/>
      <c r="E142" s="1"/>
      <c r="F142" s="1"/>
      <c r="G142" s="1"/>
      <c r="H142" s="2"/>
    </row>
    <row r="143" spans="2:8" x14ac:dyDescent="0.25">
      <c r="B143" s="1"/>
      <c r="C143" s="1"/>
      <c r="D143" s="1"/>
      <c r="E143" s="1"/>
      <c r="F143" s="1"/>
      <c r="G143" s="1"/>
      <c r="H143" s="2"/>
    </row>
    <row r="144" spans="2:8" x14ac:dyDescent="0.25">
      <c r="B144" s="1"/>
      <c r="C144" s="1"/>
      <c r="D144" s="1"/>
      <c r="E144" s="1"/>
      <c r="F144" s="1"/>
      <c r="G144" s="1"/>
      <c r="H144" s="2"/>
    </row>
    <row r="145" spans="2:8" x14ac:dyDescent="0.25">
      <c r="B145" s="1"/>
      <c r="C145" s="1"/>
      <c r="D145" s="1"/>
      <c r="E145" s="1"/>
      <c r="F145" s="1"/>
      <c r="G145" s="1"/>
      <c r="H145" s="2"/>
    </row>
    <row r="146" spans="2:8" x14ac:dyDescent="0.25">
      <c r="B146" s="1"/>
      <c r="C146" s="1"/>
      <c r="D146" s="1"/>
      <c r="E146" s="1"/>
      <c r="F146" s="1"/>
      <c r="G146" s="1"/>
      <c r="H146" s="2"/>
    </row>
    <row r="147" spans="2:8" x14ac:dyDescent="0.25">
      <c r="B147" s="1"/>
      <c r="C147" s="1"/>
      <c r="D147" s="1"/>
      <c r="E147" s="1"/>
      <c r="F147" s="1"/>
      <c r="G147" s="1"/>
      <c r="H147" s="2"/>
    </row>
    <row r="148" spans="2:8" x14ac:dyDescent="0.25">
      <c r="B148" s="1"/>
      <c r="C148" s="1"/>
      <c r="D148" s="1"/>
      <c r="E148" s="1"/>
      <c r="F148" s="1"/>
      <c r="G148" s="1"/>
      <c r="H148" s="2"/>
    </row>
    <row r="149" spans="2:8" x14ac:dyDescent="0.25">
      <c r="B149" s="1"/>
      <c r="C149" s="1"/>
      <c r="D149" s="1"/>
      <c r="E149" s="1"/>
      <c r="F149" s="1"/>
      <c r="G149" s="1"/>
      <c r="H149" s="2"/>
    </row>
    <row r="150" spans="2:8" x14ac:dyDescent="0.25">
      <c r="B150" s="1"/>
      <c r="C150" s="1"/>
      <c r="D150" s="1"/>
      <c r="E150" s="1"/>
      <c r="F150" s="1"/>
      <c r="G150" s="1"/>
      <c r="H150" s="2"/>
    </row>
    <row r="151" spans="2:8" x14ac:dyDescent="0.25">
      <c r="B151" s="1"/>
      <c r="C151" s="1"/>
      <c r="D151" s="1"/>
      <c r="E151" s="1"/>
      <c r="F151" s="1"/>
      <c r="G151" s="1"/>
      <c r="H151" s="2"/>
    </row>
    <row r="152" spans="2:8" x14ac:dyDescent="0.25">
      <c r="B152" s="1"/>
      <c r="C152" s="1"/>
      <c r="D152" s="1"/>
      <c r="E152" s="1"/>
      <c r="F152" s="1"/>
      <c r="G152" s="1"/>
      <c r="H152" s="1"/>
    </row>
    <row r="153" spans="2:8" x14ac:dyDescent="0.25">
      <c r="B153" s="1"/>
      <c r="C153" s="1"/>
      <c r="D153" s="1"/>
      <c r="E153" s="1"/>
      <c r="F153" s="1"/>
      <c r="G153" s="1"/>
      <c r="H153" s="1"/>
    </row>
    <row r="154" spans="2:8" x14ac:dyDescent="0.25">
      <c r="B154" s="1"/>
      <c r="C154" s="1"/>
      <c r="D154" s="1"/>
      <c r="E154" s="1"/>
      <c r="F154" s="1"/>
      <c r="G154" s="1"/>
      <c r="H154" s="1"/>
    </row>
    <row r="155" spans="2:8" x14ac:dyDescent="0.25">
      <c r="B155" s="1"/>
      <c r="C155" s="1"/>
      <c r="D155" s="1"/>
      <c r="E155" s="1"/>
      <c r="F155" s="1"/>
      <c r="G155" s="1"/>
      <c r="H155" s="1"/>
    </row>
    <row r="156" spans="2:8" x14ac:dyDescent="0.25">
      <c r="B156" s="1"/>
      <c r="C156" s="1"/>
      <c r="D156" s="1"/>
      <c r="E156" s="1"/>
      <c r="F156" s="1"/>
      <c r="G156" s="1"/>
      <c r="H156" s="1"/>
    </row>
    <row r="157" spans="2:8" x14ac:dyDescent="0.25">
      <c r="B157" s="1"/>
      <c r="C157" s="1"/>
      <c r="D157" s="1"/>
      <c r="E157" s="1"/>
      <c r="F157" s="1"/>
      <c r="G157" s="1"/>
      <c r="H157" s="1"/>
    </row>
    <row r="158" spans="2:8" x14ac:dyDescent="0.25">
      <c r="B158" s="1"/>
      <c r="C158" s="1"/>
      <c r="D158" s="1"/>
      <c r="E158" s="1"/>
      <c r="F158" s="1"/>
      <c r="G158" s="1"/>
      <c r="H158" s="1"/>
    </row>
    <row r="159" spans="2:8" x14ac:dyDescent="0.25">
      <c r="B159" s="1"/>
      <c r="C159" s="1"/>
      <c r="D159" s="1"/>
      <c r="E159" s="1"/>
      <c r="F159" s="1"/>
      <c r="G159" s="1"/>
      <c r="H159" s="1"/>
    </row>
    <row r="160" spans="2:8" x14ac:dyDescent="0.25">
      <c r="B160" s="1"/>
      <c r="C160" s="1"/>
      <c r="D160" s="1"/>
      <c r="E160" s="1"/>
      <c r="F160" s="1"/>
      <c r="G160" s="1"/>
      <c r="H160" s="1"/>
    </row>
  </sheetData>
  <mergeCells count="2">
    <mergeCell ref="F1:I1"/>
    <mergeCell ref="A51:I5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22" workbookViewId="0">
      <selection activeCell="A49" sqref="A49:XFD49"/>
    </sheetView>
  </sheetViews>
  <sheetFormatPr defaultRowHeight="15" x14ac:dyDescent="0.25"/>
  <cols>
    <col min="1" max="1" width="4.85546875" customWidth="1"/>
    <col min="2" max="2" width="42.140625" customWidth="1"/>
    <col min="3" max="3" width="13.5703125" customWidth="1"/>
    <col min="4" max="4" width="12" customWidth="1"/>
    <col min="5" max="5" width="10.85546875" customWidth="1"/>
    <col min="6" max="6" width="11.28515625" customWidth="1"/>
    <col min="8" max="8" width="12.7109375" customWidth="1"/>
  </cols>
  <sheetData>
    <row r="1" spans="2:10" ht="66" customHeight="1" x14ac:dyDescent="0.25">
      <c r="C1" s="47" t="s">
        <v>85</v>
      </c>
      <c r="D1" s="47"/>
      <c r="E1" s="47"/>
      <c r="F1" s="47"/>
      <c r="G1" s="47"/>
      <c r="H1" s="47"/>
    </row>
    <row r="3" spans="2:10" x14ac:dyDescent="0.25">
      <c r="B3" s="7"/>
      <c r="C3" s="7" t="s">
        <v>45</v>
      </c>
      <c r="D3" s="7"/>
      <c r="E3" s="7"/>
      <c r="F3" s="6"/>
      <c r="G3" s="6"/>
      <c r="H3" s="6"/>
    </row>
    <row r="4" spans="2:10" x14ac:dyDescent="0.25">
      <c r="B4" s="9" t="s">
        <v>1</v>
      </c>
      <c r="C4" s="9"/>
      <c r="D4" s="9"/>
      <c r="E4" s="9"/>
      <c r="F4" s="10"/>
      <c r="G4" s="10"/>
      <c r="H4" s="10"/>
    </row>
    <row r="5" spans="2:10" x14ac:dyDescent="0.25">
      <c r="B5" s="9" t="s">
        <v>79</v>
      </c>
      <c r="C5" s="10"/>
      <c r="D5" s="10"/>
      <c r="E5" s="10"/>
      <c r="F5" s="10"/>
      <c r="G5" s="10"/>
      <c r="H5" s="10"/>
    </row>
    <row r="6" spans="2:10" x14ac:dyDescent="0.25">
      <c r="B6" s="10"/>
      <c r="C6" s="10"/>
      <c r="D6" s="10"/>
      <c r="E6" s="10"/>
      <c r="F6" s="10"/>
      <c r="G6" s="10"/>
      <c r="H6" s="10" t="s">
        <v>4</v>
      </c>
    </row>
    <row r="7" spans="2:10" x14ac:dyDescent="0.25">
      <c r="B7" s="12" t="s">
        <v>2</v>
      </c>
      <c r="C7" s="29" t="s">
        <v>46</v>
      </c>
      <c r="D7" s="12"/>
      <c r="E7" s="12" t="s">
        <v>95</v>
      </c>
      <c r="F7" s="12"/>
      <c r="G7" s="12"/>
      <c r="H7" s="12"/>
    </row>
    <row r="8" spans="2:10" ht="36.75" x14ac:dyDescent="0.25">
      <c r="B8" s="12"/>
      <c r="C8" s="12" t="s">
        <v>47</v>
      </c>
      <c r="D8" s="30" t="s">
        <v>61</v>
      </c>
      <c r="E8" s="30" t="s">
        <v>62</v>
      </c>
      <c r="F8" s="30" t="s">
        <v>64</v>
      </c>
      <c r="G8" s="30" t="s">
        <v>63</v>
      </c>
      <c r="H8" s="12" t="s">
        <v>9</v>
      </c>
    </row>
    <row r="9" spans="2:10" x14ac:dyDescent="0.25">
      <c r="B9" s="18">
        <v>2</v>
      </c>
      <c r="C9" s="31">
        <v>3</v>
      </c>
      <c r="D9" s="31">
        <v>4</v>
      </c>
      <c r="E9" s="31">
        <v>5</v>
      </c>
      <c r="F9" s="31">
        <v>6</v>
      </c>
      <c r="G9" s="18">
        <v>7</v>
      </c>
      <c r="H9" s="18">
        <v>8</v>
      </c>
    </row>
    <row r="10" spans="2:10" x14ac:dyDescent="0.25">
      <c r="B10" s="12" t="s">
        <v>71</v>
      </c>
      <c r="C10" s="31" t="s">
        <v>12</v>
      </c>
      <c r="D10" s="22">
        <v>1902.94</v>
      </c>
      <c r="E10" s="22">
        <v>3072.79</v>
      </c>
      <c r="F10" s="22">
        <v>3784</v>
      </c>
      <c r="G10" s="25">
        <v>3449.43</v>
      </c>
      <c r="H10" s="25">
        <v>3733.84</v>
      </c>
    </row>
    <row r="11" spans="2:10" x14ac:dyDescent="0.25">
      <c r="B11" s="12"/>
      <c r="C11" s="16" t="s">
        <v>45</v>
      </c>
      <c r="D11" s="16"/>
      <c r="E11" s="16"/>
      <c r="F11" s="16"/>
      <c r="G11" s="12"/>
      <c r="H11" s="12"/>
    </row>
    <row r="12" spans="2:10" ht="36.75" x14ac:dyDescent="0.25">
      <c r="B12" s="12"/>
      <c r="C12" s="16"/>
      <c r="D12" s="32" t="s">
        <v>61</v>
      </c>
      <c r="E12" s="32" t="s">
        <v>62</v>
      </c>
      <c r="F12" s="32" t="s">
        <v>64</v>
      </c>
      <c r="G12" s="32" t="s">
        <v>63</v>
      </c>
      <c r="H12" s="16" t="s">
        <v>9</v>
      </c>
      <c r="I12" s="1"/>
      <c r="J12" s="1"/>
    </row>
    <row r="13" spans="2:10" x14ac:dyDescent="0.25">
      <c r="B13" s="16" t="s">
        <v>16</v>
      </c>
      <c r="C13" s="12">
        <f>C14+C20+C21+C25</f>
        <v>4685830.7399999993</v>
      </c>
      <c r="D13" s="12">
        <f t="shared" ref="D13:H13" si="0">D14+D20+D21+D25</f>
        <v>231507.19880000001</v>
      </c>
      <c r="E13" s="12">
        <f t="shared" si="0"/>
        <v>192583.6588</v>
      </c>
      <c r="F13" s="12">
        <f t="shared" si="0"/>
        <v>3616666.5311999996</v>
      </c>
      <c r="G13" s="12">
        <f t="shared" si="0"/>
        <v>349702.65620000003</v>
      </c>
      <c r="H13" s="12">
        <f t="shared" si="0"/>
        <v>295370.69500000001</v>
      </c>
      <c r="I13" s="1"/>
      <c r="J13" s="1"/>
    </row>
    <row r="14" spans="2:10" x14ac:dyDescent="0.25">
      <c r="B14" s="16" t="s">
        <v>17</v>
      </c>
      <c r="C14" s="16">
        <f>D14+E14+F14+G14+H14</f>
        <v>2753480.14</v>
      </c>
      <c r="D14" s="16">
        <f>D15+D16+D17+D18+D19</f>
        <v>146445.93</v>
      </c>
      <c r="E14" s="16">
        <f t="shared" ref="E14:H14" si="1">E15+E16+E17+E18+E19</f>
        <v>90592.31</v>
      </c>
      <c r="F14" s="16">
        <f t="shared" si="1"/>
        <v>2021349.26</v>
      </c>
      <c r="G14" s="16">
        <f t="shared" si="1"/>
        <v>272838.32999999996</v>
      </c>
      <c r="H14" s="16">
        <f t="shared" si="1"/>
        <v>222254.31</v>
      </c>
      <c r="I14" s="1"/>
      <c r="J14" s="1"/>
    </row>
    <row r="15" spans="2:10" x14ac:dyDescent="0.25">
      <c r="B15" s="12" t="s">
        <v>18</v>
      </c>
      <c r="C15" s="12">
        <f t="shared" ref="C15" si="2">D15+E15+F15+G15+H15</f>
        <v>2567534.94</v>
      </c>
      <c r="D15" s="12">
        <v>142160.26999999999</v>
      </c>
      <c r="E15" s="12">
        <v>86900</v>
      </c>
      <c r="F15" s="21">
        <v>1861725</v>
      </c>
      <c r="G15" s="12">
        <v>257838.33</v>
      </c>
      <c r="H15" s="12">
        <v>218911.34</v>
      </c>
      <c r="I15" s="1"/>
      <c r="J15" s="1"/>
    </row>
    <row r="16" spans="2:10" x14ac:dyDescent="0.25">
      <c r="B16" s="12" t="s">
        <v>19</v>
      </c>
      <c r="C16" s="12">
        <f t="shared" ref="C16:C44" si="3">D16+E16+F16+G16+H16</f>
        <v>19595.96</v>
      </c>
      <c r="D16" s="12">
        <v>81.47</v>
      </c>
      <c r="E16" s="12">
        <v>0</v>
      </c>
      <c r="F16" s="12">
        <v>19450.259999999998</v>
      </c>
      <c r="G16" s="12">
        <v>0</v>
      </c>
      <c r="H16" s="12">
        <v>64.23</v>
      </c>
      <c r="I16" s="1"/>
      <c r="J16" s="1"/>
    </row>
    <row r="17" spans="2:10" x14ac:dyDescent="0.25">
      <c r="B17" s="12" t="s">
        <v>20</v>
      </c>
      <c r="C17" s="12">
        <f t="shared" si="3"/>
        <v>0</v>
      </c>
      <c r="D17" s="12">
        <v>0</v>
      </c>
      <c r="E17" s="12">
        <v>0</v>
      </c>
      <c r="F17" s="12">
        <f t="shared" ref="F17:F44" si="4">E17/$E$46*40</f>
        <v>0</v>
      </c>
      <c r="G17" s="12">
        <v>0</v>
      </c>
      <c r="H17" s="12">
        <v>0</v>
      </c>
      <c r="I17" s="1"/>
      <c r="J17" s="1"/>
    </row>
    <row r="18" spans="2:10" x14ac:dyDescent="0.25">
      <c r="B18" s="12" t="s">
        <v>21</v>
      </c>
      <c r="C18" s="12">
        <f t="shared" si="3"/>
        <v>86349.24</v>
      </c>
      <c r="D18" s="12">
        <v>1395.19</v>
      </c>
      <c r="E18" s="12">
        <v>0</v>
      </c>
      <c r="F18" s="21">
        <v>83866.31</v>
      </c>
      <c r="G18" s="12">
        <v>0</v>
      </c>
      <c r="H18" s="12">
        <v>1087.74</v>
      </c>
      <c r="I18" s="1"/>
      <c r="J18" s="1"/>
    </row>
    <row r="19" spans="2:10" x14ac:dyDescent="0.25">
      <c r="B19" s="12" t="s">
        <v>22</v>
      </c>
      <c r="C19" s="12">
        <f t="shared" si="3"/>
        <v>80000</v>
      </c>
      <c r="D19" s="12">
        <v>2809</v>
      </c>
      <c r="E19" s="12">
        <v>3692.31</v>
      </c>
      <c r="F19" s="21">
        <v>56307.69</v>
      </c>
      <c r="G19" s="12">
        <v>15000</v>
      </c>
      <c r="H19" s="12">
        <v>2191</v>
      </c>
      <c r="I19" s="1"/>
      <c r="J19" s="1"/>
    </row>
    <row r="20" spans="2:10" x14ac:dyDescent="0.25">
      <c r="B20" s="16" t="s">
        <v>23</v>
      </c>
      <c r="C20" s="16">
        <f t="shared" si="3"/>
        <v>1148263</v>
      </c>
      <c r="D20" s="16">
        <v>32710.04</v>
      </c>
      <c r="E20" s="16">
        <v>65233.54</v>
      </c>
      <c r="F20" s="12">
        <v>994811.46</v>
      </c>
      <c r="G20" s="16">
        <v>29984.21</v>
      </c>
      <c r="H20" s="16">
        <v>25523.75</v>
      </c>
      <c r="I20" s="1"/>
      <c r="J20" s="1"/>
    </row>
    <row r="21" spans="2:10" x14ac:dyDescent="0.25">
      <c r="B21" s="12" t="s">
        <v>24</v>
      </c>
      <c r="C21" s="12">
        <f t="shared" si="3"/>
        <v>508703.29</v>
      </c>
      <c r="D21" s="12">
        <f>D22+D23+D24</f>
        <v>38745.308799999999</v>
      </c>
      <c r="E21" s="12">
        <f t="shared" ref="E21:H21" si="5">E22+E23+E24</f>
        <v>25439.838799999998</v>
      </c>
      <c r="F21" s="12">
        <f t="shared" si="5"/>
        <v>387957.60119999998</v>
      </c>
      <c r="G21" s="12">
        <f t="shared" si="5"/>
        <v>26327.466199999999</v>
      </c>
      <c r="H21" s="12">
        <f t="shared" si="5"/>
        <v>30233.074999999997</v>
      </c>
      <c r="I21" s="1"/>
      <c r="J21" s="1"/>
    </row>
    <row r="22" spans="2:10" x14ac:dyDescent="0.25">
      <c r="B22" s="12" t="s">
        <v>25</v>
      </c>
      <c r="C22" s="21">
        <f t="shared" si="3"/>
        <v>252617.86</v>
      </c>
      <c r="D22" s="21">
        <f>D20*22%</f>
        <v>7196.2088000000003</v>
      </c>
      <c r="E22" s="21">
        <f t="shared" ref="E22:H22" si="6">E20*22%</f>
        <v>14351.3788</v>
      </c>
      <c r="F22" s="21">
        <f t="shared" si="6"/>
        <v>218858.52119999999</v>
      </c>
      <c r="G22" s="21">
        <f t="shared" si="6"/>
        <v>6596.5262000000002</v>
      </c>
      <c r="H22" s="21">
        <f t="shared" si="6"/>
        <v>5615.2250000000004</v>
      </c>
      <c r="I22" s="1"/>
      <c r="J22" s="1"/>
    </row>
    <row r="23" spans="2:10" x14ac:dyDescent="0.25">
      <c r="B23" s="12" t="s">
        <v>26</v>
      </c>
      <c r="C23" s="12">
        <f t="shared" si="3"/>
        <v>17846.52</v>
      </c>
      <c r="D23" s="12">
        <v>10024.43</v>
      </c>
      <c r="E23" s="12"/>
      <c r="F23" s="21">
        <v>0</v>
      </c>
      <c r="G23" s="12"/>
      <c r="H23" s="12">
        <v>7822.09</v>
      </c>
      <c r="I23" s="1"/>
      <c r="J23" s="1"/>
    </row>
    <row r="24" spans="2:10" x14ac:dyDescent="0.25">
      <c r="B24" s="12" t="s">
        <v>27</v>
      </c>
      <c r="C24" s="12">
        <f t="shared" si="3"/>
        <v>238238.91</v>
      </c>
      <c r="D24" s="12">
        <v>21524.67</v>
      </c>
      <c r="E24" s="12">
        <v>11088.46</v>
      </c>
      <c r="F24" s="21">
        <v>169099.08</v>
      </c>
      <c r="G24" s="12">
        <v>19730.939999999999</v>
      </c>
      <c r="H24" s="12">
        <v>16795.759999999998</v>
      </c>
      <c r="I24" s="1"/>
      <c r="J24" s="1"/>
    </row>
    <row r="25" spans="2:10" x14ac:dyDescent="0.25">
      <c r="B25" s="16" t="s">
        <v>30</v>
      </c>
      <c r="C25" s="22">
        <f t="shared" si="3"/>
        <v>275384.31</v>
      </c>
      <c r="D25" s="22">
        <v>13605.92</v>
      </c>
      <c r="E25" s="22">
        <v>11317.97</v>
      </c>
      <c r="F25" s="25">
        <v>212548.21</v>
      </c>
      <c r="G25" s="22">
        <v>20552.650000000001</v>
      </c>
      <c r="H25" s="22">
        <v>17359.560000000001</v>
      </c>
      <c r="I25" s="1"/>
      <c r="J25" s="1"/>
    </row>
    <row r="26" spans="2:10" x14ac:dyDescent="0.25">
      <c r="B26" s="12" t="s">
        <v>28</v>
      </c>
      <c r="C26" s="33">
        <f t="shared" si="3"/>
        <v>227031.28</v>
      </c>
      <c r="D26" s="33">
        <v>11152.39</v>
      </c>
      <c r="E26" s="33">
        <v>10583.51</v>
      </c>
      <c r="F26" s="33">
        <v>174219.84</v>
      </c>
      <c r="G26" s="33">
        <v>16846.39</v>
      </c>
      <c r="H26" s="33">
        <v>14229.15</v>
      </c>
      <c r="I26" s="1"/>
      <c r="J26" s="1"/>
    </row>
    <row r="27" spans="2:10" x14ac:dyDescent="0.25">
      <c r="B27" s="12" t="s">
        <v>25</v>
      </c>
      <c r="C27" s="34">
        <f t="shared" si="3"/>
        <v>49946.881600000008</v>
      </c>
      <c r="D27" s="34">
        <f>D26*22%</f>
        <v>2453.5257999999999</v>
      </c>
      <c r="E27" s="34">
        <f t="shared" ref="E27:H27" si="7">E26*22%</f>
        <v>2328.3722000000002</v>
      </c>
      <c r="F27" s="34">
        <f t="shared" si="7"/>
        <v>38328.364800000003</v>
      </c>
      <c r="G27" s="34">
        <f t="shared" si="7"/>
        <v>3706.2057999999997</v>
      </c>
      <c r="H27" s="34">
        <f t="shared" si="7"/>
        <v>3130.413</v>
      </c>
      <c r="I27" s="1"/>
      <c r="J27" s="1"/>
    </row>
    <row r="28" spans="2:10" x14ac:dyDescent="0.25">
      <c r="B28" s="12" t="s">
        <v>26</v>
      </c>
      <c r="C28" s="33">
        <f t="shared" si="3"/>
        <v>0</v>
      </c>
      <c r="D28" s="33"/>
      <c r="E28" s="33"/>
      <c r="F28" s="33">
        <f t="shared" si="4"/>
        <v>0</v>
      </c>
      <c r="G28" s="33"/>
      <c r="H28" s="33"/>
      <c r="I28" s="1"/>
      <c r="J28" s="1"/>
    </row>
    <row r="29" spans="2:10" x14ac:dyDescent="0.25">
      <c r="B29" s="12" t="s">
        <v>29</v>
      </c>
      <c r="C29" s="12">
        <f t="shared" si="3"/>
        <v>0</v>
      </c>
      <c r="D29" s="12"/>
      <c r="E29" s="12"/>
      <c r="F29" s="12">
        <f t="shared" si="4"/>
        <v>0</v>
      </c>
      <c r="G29" s="12"/>
      <c r="H29" s="12"/>
      <c r="I29" s="1"/>
      <c r="J29" s="1"/>
    </row>
    <row r="30" spans="2:10" x14ac:dyDescent="0.25">
      <c r="B30" s="16" t="s">
        <v>31</v>
      </c>
      <c r="C30" s="22">
        <f t="shared" si="3"/>
        <v>398204.66999999993</v>
      </c>
      <c r="D30" s="22">
        <v>19674.11</v>
      </c>
      <c r="E30" s="22">
        <v>16365.74</v>
      </c>
      <c r="F30" s="25">
        <v>307343.98</v>
      </c>
      <c r="G30" s="22">
        <v>29718.98</v>
      </c>
      <c r="H30" s="22">
        <v>25101.86</v>
      </c>
      <c r="I30" s="1"/>
      <c r="J30" s="1"/>
    </row>
    <row r="31" spans="2:10" x14ac:dyDescent="0.25">
      <c r="B31" s="12" t="s">
        <v>32</v>
      </c>
      <c r="C31" s="33">
        <f t="shared" si="3"/>
        <v>257513.85</v>
      </c>
      <c r="D31" s="33">
        <v>12723</v>
      </c>
      <c r="E31" s="33">
        <v>10583.51</v>
      </c>
      <c r="F31" s="33">
        <v>198755.41</v>
      </c>
      <c r="G31" s="33">
        <v>19218.88</v>
      </c>
      <c r="H31" s="33">
        <v>16233.05</v>
      </c>
      <c r="I31" s="1"/>
      <c r="J31" s="1"/>
    </row>
    <row r="32" spans="2:10" x14ac:dyDescent="0.25">
      <c r="B32" s="12" t="s">
        <v>25</v>
      </c>
      <c r="C32" s="34">
        <f>D32+E32+G32+H32</f>
        <v>12926.856800000001</v>
      </c>
      <c r="D32" s="34">
        <f>D31*22%</f>
        <v>2799.06</v>
      </c>
      <c r="E32" s="34">
        <f t="shared" ref="E32:H32" si="8">E31*22%</f>
        <v>2328.3722000000002</v>
      </c>
      <c r="F32" s="34">
        <f t="shared" si="8"/>
        <v>43726.190200000005</v>
      </c>
      <c r="G32" s="34">
        <f t="shared" si="8"/>
        <v>4228.1536000000006</v>
      </c>
      <c r="H32" s="34">
        <f t="shared" si="8"/>
        <v>3571.2709999999997</v>
      </c>
      <c r="I32" s="1"/>
      <c r="J32" s="1"/>
    </row>
    <row r="33" spans="2:10" x14ac:dyDescent="0.25">
      <c r="B33" s="12" t="s">
        <v>26</v>
      </c>
      <c r="C33" s="33">
        <f t="shared" si="3"/>
        <v>0</v>
      </c>
      <c r="D33" s="33"/>
      <c r="E33" s="33"/>
      <c r="F33" s="33">
        <f t="shared" si="4"/>
        <v>0</v>
      </c>
      <c r="G33" s="33"/>
      <c r="H33" s="33"/>
      <c r="I33" s="1"/>
      <c r="J33" s="1"/>
    </row>
    <row r="34" spans="2:10" x14ac:dyDescent="0.25">
      <c r="B34" s="12" t="s">
        <v>33</v>
      </c>
      <c r="C34" s="33">
        <f t="shared" si="3"/>
        <v>0</v>
      </c>
      <c r="D34" s="33"/>
      <c r="E34" s="33"/>
      <c r="F34" s="33">
        <f t="shared" si="4"/>
        <v>0</v>
      </c>
      <c r="G34" s="33"/>
      <c r="H34" s="33"/>
      <c r="I34" s="1"/>
      <c r="J34" s="1"/>
    </row>
    <row r="35" spans="2:10" x14ac:dyDescent="0.25">
      <c r="B35" s="12" t="s">
        <v>34</v>
      </c>
      <c r="C35" s="33">
        <f t="shared" si="3"/>
        <v>84037.772999999986</v>
      </c>
      <c r="D35" s="34">
        <f>D30-D31-D32</f>
        <v>4152.0500000000011</v>
      </c>
      <c r="E35" s="34">
        <f t="shared" ref="E35:H35" si="9">E30-E31-E32</f>
        <v>3453.8577999999993</v>
      </c>
      <c r="F35" s="34">
        <f t="shared" si="9"/>
        <v>64862.379799999973</v>
      </c>
      <c r="G35" s="34">
        <f t="shared" si="9"/>
        <v>6271.946399999998</v>
      </c>
      <c r="H35" s="34">
        <f t="shared" si="9"/>
        <v>5297.5390000000016</v>
      </c>
      <c r="I35" s="1"/>
      <c r="J35" s="1"/>
    </row>
    <row r="36" spans="2:10" x14ac:dyDescent="0.25">
      <c r="B36" s="12" t="s">
        <v>35</v>
      </c>
      <c r="C36" s="21"/>
      <c r="D36" s="21"/>
      <c r="E36" s="21"/>
      <c r="F36" s="12">
        <f t="shared" si="4"/>
        <v>0</v>
      </c>
      <c r="G36" s="21"/>
      <c r="H36" s="21"/>
      <c r="I36" s="1"/>
      <c r="J36" s="1"/>
    </row>
    <row r="37" spans="2:10" x14ac:dyDescent="0.25">
      <c r="B37" s="25" t="s">
        <v>36</v>
      </c>
      <c r="C37" s="22">
        <f>C13+C30</f>
        <v>5084035.4099999992</v>
      </c>
      <c r="D37" s="22">
        <f t="shared" ref="D37:H37" si="10">D13+D30</f>
        <v>251181.3088</v>
      </c>
      <c r="E37" s="22">
        <f t="shared" si="10"/>
        <v>208949.3988</v>
      </c>
      <c r="F37" s="25">
        <v>4962050.66</v>
      </c>
      <c r="G37" s="22">
        <f t="shared" si="10"/>
        <v>379421.63620000001</v>
      </c>
      <c r="H37" s="23">
        <f t="shared" si="10"/>
        <v>320472.55499999999</v>
      </c>
      <c r="I37" s="1"/>
      <c r="J37" s="1"/>
    </row>
    <row r="38" spans="2:10" x14ac:dyDescent="0.25">
      <c r="B38" s="12" t="s">
        <v>37</v>
      </c>
      <c r="C38" s="12">
        <f t="shared" si="3"/>
        <v>0</v>
      </c>
      <c r="D38" s="12"/>
      <c r="E38" s="12"/>
      <c r="F38" s="12">
        <f t="shared" si="4"/>
        <v>0</v>
      </c>
      <c r="G38" s="12"/>
      <c r="H38" s="12"/>
      <c r="I38" s="1"/>
      <c r="J38" s="1"/>
    </row>
    <row r="39" spans="2:10" x14ac:dyDescent="0.25">
      <c r="B39" s="12" t="s">
        <v>38</v>
      </c>
      <c r="C39" s="17">
        <f t="shared" si="3"/>
        <v>102036.67462000001</v>
      </c>
      <c r="D39" s="17">
        <f>D37*0%</f>
        <v>0</v>
      </c>
      <c r="E39" s="17">
        <f>E37*0%</f>
        <v>0</v>
      </c>
      <c r="F39" s="12">
        <f>F37*0%</f>
        <v>0</v>
      </c>
      <c r="G39" s="17">
        <f>G37*10%</f>
        <v>37942.163619999999</v>
      </c>
      <c r="H39" s="17">
        <f>H37*20%</f>
        <v>64094.510999999999</v>
      </c>
      <c r="I39" s="1"/>
      <c r="J39" s="1"/>
    </row>
    <row r="40" spans="2:10" x14ac:dyDescent="0.25">
      <c r="B40" s="12" t="s">
        <v>39</v>
      </c>
      <c r="C40" s="21">
        <f t="shared" si="3"/>
        <v>18366.6014316</v>
      </c>
      <c r="D40" s="21">
        <f>D39*18%</f>
        <v>0</v>
      </c>
      <c r="E40" s="21">
        <f t="shared" ref="E40:H40" si="11">E39*18%</f>
        <v>0</v>
      </c>
      <c r="F40" s="12">
        <f>F39*18%</f>
        <v>0</v>
      </c>
      <c r="G40" s="21">
        <f t="shared" si="11"/>
        <v>6829.5894515999998</v>
      </c>
      <c r="H40" s="21">
        <f t="shared" si="11"/>
        <v>11537.011979999999</v>
      </c>
      <c r="I40" s="1"/>
      <c r="J40" s="1"/>
    </row>
    <row r="41" spans="2:10" x14ac:dyDescent="0.25">
      <c r="B41" s="12" t="s">
        <v>40</v>
      </c>
      <c r="C41" s="12">
        <f t="shared" si="3"/>
        <v>0</v>
      </c>
      <c r="D41" s="12"/>
      <c r="E41" s="12"/>
      <c r="F41" s="12">
        <f t="shared" si="4"/>
        <v>0</v>
      </c>
      <c r="G41" s="12"/>
      <c r="H41" s="12"/>
      <c r="I41" s="1"/>
      <c r="J41" s="1"/>
    </row>
    <row r="42" spans="2:10" x14ac:dyDescent="0.25">
      <c r="B42" s="12" t="s">
        <v>41</v>
      </c>
      <c r="C42" s="12">
        <f t="shared" si="3"/>
        <v>0</v>
      </c>
      <c r="D42" s="12"/>
      <c r="E42" s="12"/>
      <c r="F42" s="12">
        <f t="shared" si="4"/>
        <v>0</v>
      </c>
      <c r="G42" s="12"/>
      <c r="H42" s="12"/>
      <c r="I42" s="1"/>
      <c r="J42" s="1"/>
    </row>
    <row r="43" spans="2:10" x14ac:dyDescent="0.25">
      <c r="B43" s="12" t="s">
        <v>42</v>
      </c>
      <c r="C43" s="21">
        <f t="shared" si="3"/>
        <v>80323.270260863996</v>
      </c>
      <c r="D43" s="21">
        <f>D39-D40-D44</f>
        <v>0</v>
      </c>
      <c r="E43" s="21">
        <f t="shared" ref="E43:H43" si="12">E39-E40-E44</f>
        <v>0</v>
      </c>
      <c r="F43" s="12">
        <f t="shared" si="4"/>
        <v>0</v>
      </c>
      <c r="G43" s="21">
        <f t="shared" si="12"/>
        <v>29868.071201663999</v>
      </c>
      <c r="H43" s="21">
        <f t="shared" si="12"/>
        <v>50455.1990592</v>
      </c>
      <c r="I43" s="1"/>
      <c r="J43" s="1"/>
    </row>
    <row r="44" spans="2:10" x14ac:dyDescent="0.25">
      <c r="B44" s="12" t="s">
        <v>43</v>
      </c>
      <c r="C44" s="21">
        <f t="shared" si="3"/>
        <v>3346.802927536</v>
      </c>
      <c r="D44" s="21">
        <f>(D39-D40)*4%</f>
        <v>0</v>
      </c>
      <c r="E44" s="21">
        <f t="shared" ref="E44:H44" si="13">(E39-E40)*4%</f>
        <v>0</v>
      </c>
      <c r="F44" s="12">
        <f t="shared" si="4"/>
        <v>0</v>
      </c>
      <c r="G44" s="21">
        <f t="shared" si="13"/>
        <v>1244.502966736</v>
      </c>
      <c r="H44" s="21">
        <f t="shared" si="13"/>
        <v>2102.2999608</v>
      </c>
      <c r="I44" s="1"/>
      <c r="J44" s="1"/>
    </row>
    <row r="45" spans="2:10" x14ac:dyDescent="0.25">
      <c r="B45" s="12" t="s">
        <v>44</v>
      </c>
      <c r="C45" s="17">
        <f>C37+C39</f>
        <v>5186072.0846199989</v>
      </c>
      <c r="D45" s="17">
        <f t="shared" ref="D45:H45" si="14">D37+D39</f>
        <v>251181.3088</v>
      </c>
      <c r="E45" s="17">
        <f t="shared" si="14"/>
        <v>208949.3988</v>
      </c>
      <c r="F45" s="21">
        <f>F37+F39</f>
        <v>4962050.66</v>
      </c>
      <c r="G45" s="16">
        <f t="shared" si="14"/>
        <v>417363.79982000001</v>
      </c>
      <c r="H45" s="17">
        <f t="shared" si="14"/>
        <v>384567.06599999999</v>
      </c>
      <c r="I45" s="1"/>
      <c r="J45" s="1"/>
    </row>
    <row r="46" spans="2:10" ht="24.75" x14ac:dyDescent="0.25">
      <c r="B46" s="19" t="s">
        <v>53</v>
      </c>
      <c r="C46" s="16">
        <v>1461</v>
      </c>
      <c r="D46" s="16">
        <v>132</v>
      </c>
      <c r="E46" s="16">
        <v>68</v>
      </c>
      <c r="F46" s="16">
        <v>1037</v>
      </c>
      <c r="G46" s="16">
        <v>121</v>
      </c>
      <c r="H46" s="16">
        <v>103</v>
      </c>
      <c r="I46" s="1"/>
      <c r="J46" s="1"/>
    </row>
    <row r="47" spans="2:10" ht="24.75" x14ac:dyDescent="0.25">
      <c r="B47" s="19" t="s">
        <v>54</v>
      </c>
      <c r="C47" s="16">
        <f>D47+E47+F47+G47+H47</f>
        <v>1569</v>
      </c>
      <c r="D47" s="16">
        <v>142</v>
      </c>
      <c r="E47" s="16">
        <v>73</v>
      </c>
      <c r="F47" s="16">
        <v>1114</v>
      </c>
      <c r="G47" s="16">
        <v>130</v>
      </c>
      <c r="H47" s="16">
        <v>110</v>
      </c>
      <c r="I47" s="1"/>
      <c r="J47" s="1"/>
    </row>
    <row r="48" spans="2:10" ht="52.5" customHeight="1" x14ac:dyDescent="0.25"/>
    <row r="49" spans="1:9" s="53" customFormat="1" x14ac:dyDescent="0.25">
      <c r="A49" s="52" t="s">
        <v>86</v>
      </c>
      <c r="B49" s="52"/>
      <c r="C49" s="52"/>
      <c r="D49" s="52"/>
      <c r="E49" s="52"/>
      <c r="F49" s="52"/>
      <c r="G49" s="52"/>
      <c r="H49" s="52"/>
      <c r="I49" s="6"/>
    </row>
    <row r="50" spans="1:9" x14ac:dyDescent="0.25">
      <c r="D50" t="s">
        <v>67</v>
      </c>
    </row>
    <row r="55" spans="1:9" x14ac:dyDescent="0.25">
      <c r="C55" t="s">
        <v>68</v>
      </c>
    </row>
  </sheetData>
  <mergeCells count="2">
    <mergeCell ref="C1:H1"/>
    <mergeCell ref="A49:H4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"/>
  <sheetViews>
    <sheetView topLeftCell="A13" workbookViewId="0">
      <selection activeCell="A44" sqref="A44:XFD44"/>
    </sheetView>
  </sheetViews>
  <sheetFormatPr defaultRowHeight="15" x14ac:dyDescent="0.25"/>
  <cols>
    <col min="1" max="1" width="3.140625" customWidth="1"/>
    <col min="2" max="2" width="41.140625" customWidth="1"/>
    <col min="3" max="3" width="12.140625" customWidth="1"/>
    <col min="4" max="4" width="13" customWidth="1"/>
    <col min="5" max="5" width="13.7109375" customWidth="1"/>
    <col min="6" max="6" width="8.28515625" customWidth="1"/>
    <col min="7" max="7" width="12.140625" customWidth="1"/>
    <col min="8" max="8" width="12.7109375" customWidth="1"/>
    <col min="9" max="9" width="9.5703125" bestFit="1" customWidth="1"/>
  </cols>
  <sheetData>
    <row r="2" spans="2:9" ht="74.25" customHeight="1" x14ac:dyDescent="0.25">
      <c r="B2" s="6"/>
      <c r="C2" s="6"/>
      <c r="D2" s="6"/>
      <c r="E2" s="50" t="s">
        <v>88</v>
      </c>
      <c r="F2" s="51"/>
      <c r="G2" s="51"/>
      <c r="H2" s="51"/>
      <c r="I2" s="51"/>
    </row>
    <row r="3" spans="2:9" x14ac:dyDescent="0.25">
      <c r="B3" s="7"/>
      <c r="C3" s="7" t="s">
        <v>56</v>
      </c>
      <c r="D3" s="7"/>
      <c r="E3" s="7"/>
      <c r="F3" s="6"/>
      <c r="G3" s="6"/>
      <c r="H3" s="6"/>
      <c r="I3" s="6"/>
    </row>
    <row r="4" spans="2:9" x14ac:dyDescent="0.25">
      <c r="B4" s="9" t="s">
        <v>1</v>
      </c>
      <c r="C4" s="9"/>
      <c r="D4" s="9"/>
      <c r="E4" s="9"/>
      <c r="F4" s="10"/>
      <c r="G4" s="10"/>
      <c r="H4" s="10"/>
      <c r="I4" s="6"/>
    </row>
    <row r="5" spans="2:9" x14ac:dyDescent="0.25">
      <c r="B5" s="9" t="s">
        <v>79</v>
      </c>
      <c r="C5" s="10"/>
      <c r="D5" s="10"/>
      <c r="E5" s="10"/>
      <c r="F5" s="10"/>
      <c r="G5" s="10"/>
      <c r="H5" s="10"/>
      <c r="I5" s="6"/>
    </row>
    <row r="6" spans="2:9" x14ac:dyDescent="0.25">
      <c r="B6" s="10"/>
      <c r="C6" s="10"/>
      <c r="D6" s="10"/>
      <c r="E6" s="10"/>
      <c r="F6" s="10"/>
      <c r="G6" s="10"/>
      <c r="H6" s="10" t="s">
        <v>4</v>
      </c>
      <c r="I6" s="6"/>
    </row>
    <row r="7" spans="2:9" x14ac:dyDescent="0.25">
      <c r="B7" s="12" t="s">
        <v>2</v>
      </c>
      <c r="C7" s="29" t="s">
        <v>46</v>
      </c>
      <c r="D7" s="12"/>
      <c r="E7" s="12" t="s">
        <v>48</v>
      </c>
      <c r="F7" s="12"/>
      <c r="G7" s="12"/>
      <c r="H7" s="12"/>
      <c r="I7" s="14"/>
    </row>
    <row r="8" spans="2:9" ht="36.75" x14ac:dyDescent="0.25">
      <c r="B8" s="12"/>
      <c r="C8" s="12" t="s">
        <v>47</v>
      </c>
      <c r="D8" s="30" t="s">
        <v>61</v>
      </c>
      <c r="E8" s="30" t="s">
        <v>62</v>
      </c>
      <c r="F8" s="30" t="s">
        <v>73</v>
      </c>
      <c r="G8" s="30" t="s">
        <v>63</v>
      </c>
      <c r="H8" s="12" t="s">
        <v>9</v>
      </c>
      <c r="I8" s="30" t="s">
        <v>73</v>
      </c>
    </row>
    <row r="9" spans="2:9" x14ac:dyDescent="0.25">
      <c r="B9" s="18">
        <v>2</v>
      </c>
      <c r="C9" s="31">
        <v>3</v>
      </c>
      <c r="D9" s="31">
        <v>4</v>
      </c>
      <c r="E9" s="31">
        <v>5</v>
      </c>
      <c r="F9" s="31">
        <v>6</v>
      </c>
      <c r="G9" s="18">
        <v>7</v>
      </c>
      <c r="H9" s="18">
        <v>8</v>
      </c>
      <c r="I9" s="14"/>
    </row>
    <row r="10" spans="2:9" x14ac:dyDescent="0.25">
      <c r="B10" s="12" t="s">
        <v>72</v>
      </c>
      <c r="C10" s="31" t="s">
        <v>12</v>
      </c>
      <c r="D10" s="23">
        <v>402.57</v>
      </c>
      <c r="E10" s="23">
        <v>307.79000000000002</v>
      </c>
      <c r="F10" s="23">
        <v>478.87</v>
      </c>
      <c r="G10" s="23">
        <v>338.57</v>
      </c>
      <c r="H10" s="23">
        <v>483.08</v>
      </c>
      <c r="I10" s="25">
        <v>478.87</v>
      </c>
    </row>
    <row r="11" spans="2:9" x14ac:dyDescent="0.25">
      <c r="B11" s="12"/>
      <c r="C11" s="16" t="s">
        <v>49</v>
      </c>
      <c r="D11" s="16"/>
      <c r="E11" s="16"/>
      <c r="F11" s="16"/>
      <c r="G11" s="12"/>
      <c r="H11" s="12"/>
      <c r="I11" s="14"/>
    </row>
    <row r="12" spans="2:9" ht="48.75" x14ac:dyDescent="0.25">
      <c r="B12" s="12"/>
      <c r="C12" s="16"/>
      <c r="D12" s="19" t="s">
        <v>65</v>
      </c>
      <c r="E12" s="19" t="s">
        <v>62</v>
      </c>
      <c r="F12" s="19" t="s">
        <v>78</v>
      </c>
      <c r="G12" s="20" t="s">
        <v>66</v>
      </c>
      <c r="H12" s="12" t="s">
        <v>58</v>
      </c>
      <c r="I12" s="14"/>
    </row>
    <row r="13" spans="2:9" x14ac:dyDescent="0.25">
      <c r="B13" s="39" t="s">
        <v>16</v>
      </c>
      <c r="C13" s="40">
        <f>D13+E13+F13+G13+H13+I13</f>
        <v>782548.59220000007</v>
      </c>
      <c r="D13" s="41">
        <f>D14+D17+D18+D20</f>
        <v>48977.69219999999</v>
      </c>
      <c r="E13" s="41">
        <f t="shared" ref="E13:I13" si="0">E14+E17+E18+E20</f>
        <v>19290.5206</v>
      </c>
      <c r="F13" s="41">
        <f t="shared" si="0"/>
        <v>457690.04080000002</v>
      </c>
      <c r="G13" s="41">
        <f t="shared" si="0"/>
        <v>34325.792199999996</v>
      </c>
      <c r="H13" s="41">
        <f t="shared" si="0"/>
        <v>38217.5412</v>
      </c>
      <c r="I13" s="41">
        <f t="shared" si="0"/>
        <v>184047.00520000001</v>
      </c>
    </row>
    <row r="14" spans="2:9" x14ac:dyDescent="0.25">
      <c r="B14" s="16" t="s">
        <v>17</v>
      </c>
      <c r="C14" s="31">
        <f>C15+C16</f>
        <v>235111.02999999997</v>
      </c>
      <c r="D14" s="42">
        <f>D15+D16</f>
        <v>10853.75</v>
      </c>
      <c r="E14" s="42">
        <f t="shared" ref="E14:I14" si="1">E15+E16</f>
        <v>0</v>
      </c>
      <c r="F14" s="42">
        <f t="shared" si="1"/>
        <v>153901.04999999999</v>
      </c>
      <c r="G14" s="42">
        <f t="shared" si="1"/>
        <v>0</v>
      </c>
      <c r="H14" s="42">
        <f t="shared" si="1"/>
        <v>8469.31</v>
      </c>
      <c r="I14" s="42">
        <f t="shared" si="1"/>
        <v>61886.92</v>
      </c>
    </row>
    <row r="15" spans="2:9" x14ac:dyDescent="0.25">
      <c r="B15" s="12" t="s">
        <v>19</v>
      </c>
      <c r="C15" s="21">
        <f>D15+E15+F15+G15+H15+I15</f>
        <v>235111.02999999997</v>
      </c>
      <c r="D15" s="43">
        <v>10853.75</v>
      </c>
      <c r="E15" s="18">
        <v>0</v>
      </c>
      <c r="F15" s="40">
        <v>153901.04999999999</v>
      </c>
      <c r="G15" s="18">
        <v>0</v>
      </c>
      <c r="H15" s="44">
        <v>8469.31</v>
      </c>
      <c r="I15" s="45">
        <v>61886.92</v>
      </c>
    </row>
    <row r="16" spans="2:9" x14ac:dyDescent="0.25">
      <c r="B16" s="12" t="s">
        <v>20</v>
      </c>
      <c r="C16" s="12">
        <f t="shared" ref="C16:C38" si="2">D16+E16+F16+G16+H16</f>
        <v>0</v>
      </c>
      <c r="D16" s="12">
        <v>0</v>
      </c>
      <c r="E16" s="12">
        <v>0</v>
      </c>
      <c r="F16" s="40">
        <f>E16/$E$39*40</f>
        <v>0</v>
      </c>
      <c r="G16" s="12">
        <v>0</v>
      </c>
      <c r="H16" s="12">
        <v>0</v>
      </c>
      <c r="I16" s="45"/>
    </row>
    <row r="17" spans="2:9" x14ac:dyDescent="0.25">
      <c r="B17" s="16" t="s">
        <v>23</v>
      </c>
      <c r="C17" s="17">
        <f>D17+E17+F17+G17+H17+I17</f>
        <v>411026.01</v>
      </c>
      <c r="D17" s="16">
        <v>28890.01</v>
      </c>
      <c r="E17" s="16">
        <v>14882.73</v>
      </c>
      <c r="F17" s="40">
        <v>226961.64</v>
      </c>
      <c r="G17" s="16">
        <v>26482.51</v>
      </c>
      <c r="H17" s="16">
        <v>22542.959999999999</v>
      </c>
      <c r="I17" s="45">
        <v>91266.16</v>
      </c>
    </row>
    <row r="18" spans="2:9" x14ac:dyDescent="0.25">
      <c r="B18" s="16" t="s">
        <v>24</v>
      </c>
      <c r="C18" s="17">
        <f t="shared" si="2"/>
        <v>70347.167000000001</v>
      </c>
      <c r="D18" s="17">
        <f>D19</f>
        <v>6355.8022000000001</v>
      </c>
      <c r="E18" s="17">
        <f t="shared" ref="E18:I18" si="3">E19</f>
        <v>3274.2006000000001</v>
      </c>
      <c r="F18" s="17">
        <f t="shared" si="3"/>
        <v>49931.560800000007</v>
      </c>
      <c r="G18" s="17">
        <f t="shared" si="3"/>
        <v>5826.1521999999995</v>
      </c>
      <c r="H18" s="17">
        <f t="shared" si="3"/>
        <v>4959.4511999999995</v>
      </c>
      <c r="I18" s="17">
        <f t="shared" si="3"/>
        <v>20078.555200000003</v>
      </c>
    </row>
    <row r="19" spans="2:9" x14ac:dyDescent="0.25">
      <c r="B19" s="12" t="s">
        <v>25</v>
      </c>
      <c r="C19" s="21">
        <f>D19+E19+F19+G19+H19+I19</f>
        <v>90425.722200000004</v>
      </c>
      <c r="D19" s="21">
        <f>D17*22%</f>
        <v>6355.8022000000001</v>
      </c>
      <c r="E19" s="21">
        <f t="shared" ref="E19:I19" si="4">E17*22%</f>
        <v>3274.2006000000001</v>
      </c>
      <c r="F19" s="21">
        <f t="shared" si="4"/>
        <v>49931.560800000007</v>
      </c>
      <c r="G19" s="21">
        <f t="shared" si="4"/>
        <v>5826.1521999999995</v>
      </c>
      <c r="H19" s="21">
        <f t="shared" si="4"/>
        <v>4959.4511999999995</v>
      </c>
      <c r="I19" s="21">
        <f t="shared" si="4"/>
        <v>20078.555200000003</v>
      </c>
    </row>
    <row r="20" spans="2:9" x14ac:dyDescent="0.25">
      <c r="B20" s="16" t="s">
        <v>30</v>
      </c>
      <c r="C20" s="17">
        <f>D20+E20+F20+G20+H20+I20</f>
        <v>45985.83</v>
      </c>
      <c r="D20" s="16">
        <v>2878.13</v>
      </c>
      <c r="E20" s="16">
        <v>1133.5899999999999</v>
      </c>
      <c r="F20" s="40">
        <v>26895.79</v>
      </c>
      <c r="G20" s="16">
        <v>2017.13</v>
      </c>
      <c r="H20" s="16">
        <v>2245.8200000000002</v>
      </c>
      <c r="I20" s="45">
        <v>10815.37</v>
      </c>
    </row>
    <row r="21" spans="2:9" x14ac:dyDescent="0.25">
      <c r="B21" s="12" t="s">
        <v>28</v>
      </c>
      <c r="C21" s="21">
        <f>D21+E21+F21+G21+H21+I21</f>
        <v>37696.659999999996</v>
      </c>
      <c r="D21" s="12">
        <v>2359.34</v>
      </c>
      <c r="E21" s="12">
        <v>929.26</v>
      </c>
      <c r="F21" s="40">
        <v>22047.68</v>
      </c>
      <c r="G21" s="12">
        <v>1653.53</v>
      </c>
      <c r="H21" s="12">
        <v>1841</v>
      </c>
      <c r="I21" s="45">
        <v>8865.85</v>
      </c>
    </row>
    <row r="22" spans="2:9" x14ac:dyDescent="0.25">
      <c r="B22" s="12" t="s">
        <v>25</v>
      </c>
      <c r="C22" s="21">
        <f t="shared" si="2"/>
        <v>6342.7782000000007</v>
      </c>
      <c r="D22" s="21">
        <f>D21*22%</f>
        <v>519.0548</v>
      </c>
      <c r="E22" s="21">
        <f t="shared" ref="E22:I22" si="5">E21*22%</f>
        <v>204.43719999999999</v>
      </c>
      <c r="F22" s="21">
        <f t="shared" si="5"/>
        <v>4850.4895999999999</v>
      </c>
      <c r="G22" s="21">
        <f t="shared" si="5"/>
        <v>363.77659999999997</v>
      </c>
      <c r="H22" s="21">
        <f t="shared" si="5"/>
        <v>405.02</v>
      </c>
      <c r="I22" s="21">
        <f t="shared" si="5"/>
        <v>1950.4870000000001</v>
      </c>
    </row>
    <row r="23" spans="2:9" x14ac:dyDescent="0.25">
      <c r="B23" s="16" t="s">
        <v>31</v>
      </c>
      <c r="C23" s="17">
        <f>D23+E23+F23+G23+H23+I23</f>
        <v>66495.360000000001</v>
      </c>
      <c r="D23" s="16">
        <v>4161.7700000000004</v>
      </c>
      <c r="E23" s="16">
        <v>1639.17</v>
      </c>
      <c r="F23" s="40">
        <v>38891.22</v>
      </c>
      <c r="G23" s="16">
        <v>2916.76</v>
      </c>
      <c r="H23" s="16">
        <v>3247.45</v>
      </c>
      <c r="I23" s="45">
        <v>15638.99</v>
      </c>
    </row>
    <row r="24" spans="2:9" x14ac:dyDescent="0.25">
      <c r="B24" s="12" t="s">
        <v>32</v>
      </c>
      <c r="C24" s="21">
        <f>D24+E24+F24+G24+H24+I24</f>
        <v>38087.61</v>
      </c>
      <c r="D24" s="12">
        <v>1965.47</v>
      </c>
      <c r="E24" s="12">
        <v>687.56</v>
      </c>
      <c r="F24" s="40">
        <v>30991.61</v>
      </c>
      <c r="G24" s="12">
        <v>1862.08</v>
      </c>
      <c r="H24" s="12">
        <v>1520.77</v>
      </c>
      <c r="I24" s="45">
        <v>1060.1199999999999</v>
      </c>
    </row>
    <row r="25" spans="2:9" x14ac:dyDescent="0.25">
      <c r="B25" s="12" t="s">
        <v>25</v>
      </c>
      <c r="C25" s="21">
        <f t="shared" ref="C25:C28" si="6">D25+E25+F25+G25+H25+I25</f>
        <v>8379.2741999999998</v>
      </c>
      <c r="D25" s="21">
        <f>D24*22%</f>
        <v>432.40340000000003</v>
      </c>
      <c r="E25" s="21">
        <f t="shared" ref="E25:I25" si="7">E24*22%</f>
        <v>151.26319999999998</v>
      </c>
      <c r="F25" s="21">
        <f t="shared" si="7"/>
        <v>6818.1541999999999</v>
      </c>
      <c r="G25" s="21">
        <f t="shared" si="7"/>
        <v>409.6576</v>
      </c>
      <c r="H25" s="21">
        <f t="shared" si="7"/>
        <v>334.56939999999997</v>
      </c>
      <c r="I25" s="21">
        <f t="shared" si="7"/>
        <v>233.22639999999998</v>
      </c>
    </row>
    <row r="26" spans="2:9" x14ac:dyDescent="0.25">
      <c r="B26" s="12" t="s">
        <v>26</v>
      </c>
      <c r="C26" s="21">
        <f t="shared" si="6"/>
        <v>0</v>
      </c>
      <c r="D26" s="12"/>
      <c r="E26" s="12"/>
      <c r="F26" s="40">
        <f>E26/$E$39*40</f>
        <v>0</v>
      </c>
      <c r="G26" s="12"/>
      <c r="H26" s="12"/>
      <c r="I26" s="45"/>
    </row>
    <row r="27" spans="2:9" x14ac:dyDescent="0.25">
      <c r="B27" s="12" t="s">
        <v>33</v>
      </c>
      <c r="C27" s="21">
        <f t="shared" si="6"/>
        <v>20028.4758</v>
      </c>
      <c r="D27" s="21">
        <f>D23-D24-D25</f>
        <v>1763.8966</v>
      </c>
      <c r="E27" s="21">
        <f t="shared" ref="E27:I27" si="8">E23-E24-E25</f>
        <v>800.34680000000014</v>
      </c>
      <c r="F27" s="21">
        <f t="shared" si="8"/>
        <v>1081.4558000000006</v>
      </c>
      <c r="G27" s="21">
        <f t="shared" si="8"/>
        <v>645.02240000000029</v>
      </c>
      <c r="H27" s="21">
        <f t="shared" si="8"/>
        <v>1392.1106</v>
      </c>
      <c r="I27" s="21">
        <f t="shared" si="8"/>
        <v>14345.643599999999</v>
      </c>
    </row>
    <row r="28" spans="2:9" x14ac:dyDescent="0.25">
      <c r="B28" s="12" t="s">
        <v>34</v>
      </c>
      <c r="C28" s="21">
        <f t="shared" si="6"/>
        <v>0</v>
      </c>
      <c r="D28" s="21"/>
      <c r="E28" s="21"/>
      <c r="F28" s="40">
        <f>E28/$E$39*40</f>
        <v>0</v>
      </c>
      <c r="G28" s="21"/>
      <c r="H28" s="21"/>
      <c r="I28" s="45"/>
    </row>
    <row r="29" spans="2:9" x14ac:dyDescent="0.25">
      <c r="B29" s="12" t="s">
        <v>35</v>
      </c>
      <c r="C29" s="12">
        <f t="shared" si="2"/>
        <v>0</v>
      </c>
      <c r="D29" s="12"/>
      <c r="E29" s="12"/>
      <c r="F29" s="40">
        <f>E29/$E$39*40</f>
        <v>0</v>
      </c>
      <c r="G29" s="12"/>
      <c r="H29" s="12"/>
      <c r="I29" s="45"/>
    </row>
    <row r="30" spans="2:9" x14ac:dyDescent="0.25">
      <c r="B30" s="22" t="s">
        <v>36</v>
      </c>
      <c r="C30" s="23">
        <f>C13+C23</f>
        <v>849043.95220000006</v>
      </c>
      <c r="D30" s="23">
        <f>D13+D23</f>
        <v>53139.462199999994</v>
      </c>
      <c r="E30" s="23">
        <f t="shared" ref="E30:I30" si="9">E13+E23</f>
        <v>20929.690600000002</v>
      </c>
      <c r="F30" s="23">
        <f t="shared" si="9"/>
        <v>496581.26080000005</v>
      </c>
      <c r="G30" s="23">
        <f t="shared" si="9"/>
        <v>37242.552199999998</v>
      </c>
      <c r="H30" s="23">
        <f t="shared" si="9"/>
        <v>41464.991199999997</v>
      </c>
      <c r="I30" s="23">
        <f t="shared" si="9"/>
        <v>199685.9952</v>
      </c>
    </row>
    <row r="31" spans="2:9" x14ac:dyDescent="0.25">
      <c r="B31" s="33" t="s">
        <v>37</v>
      </c>
      <c r="C31" s="34">
        <f t="shared" si="2"/>
        <v>0</v>
      </c>
      <c r="D31" s="34"/>
      <c r="E31" s="34"/>
      <c r="F31" s="40">
        <f>E31/$E$39*40</f>
        <v>0</v>
      </c>
      <c r="G31" s="34"/>
      <c r="H31" s="34"/>
      <c r="I31" s="45"/>
    </row>
    <row r="32" spans="2:9" x14ac:dyDescent="0.25">
      <c r="B32" s="33" t="s">
        <v>38</v>
      </c>
      <c r="C32" s="34">
        <f>D32+E32+G32++H32</f>
        <v>12017.25346</v>
      </c>
      <c r="D32" s="34">
        <f>D30*0%</f>
        <v>0</v>
      </c>
      <c r="E32" s="34">
        <f>E30*0%</f>
        <v>0</v>
      </c>
      <c r="F32" s="40">
        <f>F30*0%</f>
        <v>0</v>
      </c>
      <c r="G32" s="34">
        <f>G30*10%</f>
        <v>3724.25522</v>
      </c>
      <c r="H32" s="34">
        <f>H30*20%</f>
        <v>8292.998239999999</v>
      </c>
      <c r="I32" s="45">
        <v>0</v>
      </c>
    </row>
    <row r="33" spans="1:9" x14ac:dyDescent="0.25">
      <c r="B33" s="33" t="s">
        <v>39</v>
      </c>
      <c r="C33" s="34">
        <f>D33+E33+G33+H33</f>
        <v>2163.1056227999998</v>
      </c>
      <c r="D33" s="34">
        <f>D32*18%</f>
        <v>0</v>
      </c>
      <c r="E33" s="34">
        <f t="shared" ref="E33:H33" si="10">E32*18%</f>
        <v>0</v>
      </c>
      <c r="F33" s="40">
        <f>F32*22%</f>
        <v>0</v>
      </c>
      <c r="G33" s="34">
        <f t="shared" si="10"/>
        <v>670.36593959999993</v>
      </c>
      <c r="H33" s="34">
        <f t="shared" si="10"/>
        <v>1492.7396831999997</v>
      </c>
      <c r="I33" s="45">
        <v>0</v>
      </c>
    </row>
    <row r="34" spans="1:9" x14ac:dyDescent="0.25">
      <c r="B34" s="33" t="s">
        <v>40</v>
      </c>
      <c r="C34" s="34">
        <f t="shared" si="2"/>
        <v>0</v>
      </c>
      <c r="D34" s="34"/>
      <c r="E34" s="34"/>
      <c r="F34" s="40">
        <f>E34/$E$39*40</f>
        <v>0</v>
      </c>
      <c r="G34" s="34"/>
      <c r="H34" s="34"/>
      <c r="I34" s="45"/>
    </row>
    <row r="35" spans="1:9" x14ac:dyDescent="0.25">
      <c r="B35" s="33" t="s">
        <v>41</v>
      </c>
      <c r="C35" s="34">
        <f t="shared" si="2"/>
        <v>0</v>
      </c>
      <c r="D35" s="34"/>
      <c r="E35" s="34"/>
      <c r="F35" s="40">
        <f>E35/$E$39*40</f>
        <v>0</v>
      </c>
      <c r="G35" s="34"/>
      <c r="H35" s="34"/>
      <c r="I35" s="45"/>
    </row>
    <row r="36" spans="1:9" x14ac:dyDescent="0.25">
      <c r="B36" s="33" t="s">
        <v>42</v>
      </c>
      <c r="C36" s="34">
        <f t="shared" si="2"/>
        <v>9459.9819237119991</v>
      </c>
      <c r="D36" s="34">
        <f>D32-D33-D37</f>
        <v>0</v>
      </c>
      <c r="E36" s="34">
        <f t="shared" ref="E36:H36" si="11">E32-E33-E37</f>
        <v>0</v>
      </c>
      <c r="F36" s="34">
        <f t="shared" si="11"/>
        <v>0</v>
      </c>
      <c r="G36" s="34">
        <f t="shared" si="11"/>
        <v>2931.733709184</v>
      </c>
      <c r="H36" s="34">
        <f t="shared" si="11"/>
        <v>6528.2482145279992</v>
      </c>
      <c r="I36" s="45">
        <v>0</v>
      </c>
    </row>
    <row r="37" spans="1:9" x14ac:dyDescent="0.25">
      <c r="B37" s="33" t="s">
        <v>43</v>
      </c>
      <c r="C37" s="34">
        <f t="shared" si="2"/>
        <v>394.165913488</v>
      </c>
      <c r="D37" s="34">
        <f>(D32-D33)*4%</f>
        <v>0</v>
      </c>
      <c r="E37" s="34">
        <f t="shared" ref="E37:H37" si="12">(E32-E33)*4%</f>
        <v>0</v>
      </c>
      <c r="F37" s="34">
        <f t="shared" si="12"/>
        <v>0</v>
      </c>
      <c r="G37" s="34">
        <f t="shared" si="12"/>
        <v>122.15557121600001</v>
      </c>
      <c r="H37" s="34">
        <f t="shared" si="12"/>
        <v>272.010342272</v>
      </c>
      <c r="I37" s="45">
        <v>0</v>
      </c>
    </row>
    <row r="38" spans="1:9" x14ac:dyDescent="0.25">
      <c r="B38" s="33" t="s">
        <v>44</v>
      </c>
      <c r="C38" s="33">
        <f t="shared" si="2"/>
        <v>661375.21046000009</v>
      </c>
      <c r="D38" s="34">
        <f>D30+D32</f>
        <v>53139.462199999994</v>
      </c>
      <c r="E38" s="34">
        <f t="shared" ref="E38:H38" si="13">E30+E32</f>
        <v>20929.690600000002</v>
      </c>
      <c r="F38" s="34">
        <f t="shared" si="13"/>
        <v>496581.26080000005</v>
      </c>
      <c r="G38" s="34">
        <f t="shared" si="13"/>
        <v>40966.807419999997</v>
      </c>
      <c r="H38" s="34">
        <f t="shared" si="13"/>
        <v>49757.989439999998</v>
      </c>
      <c r="I38" s="21">
        <f>I30</f>
        <v>199685.9952</v>
      </c>
    </row>
    <row r="39" spans="1:9" ht="24.75" x14ac:dyDescent="0.25">
      <c r="B39" s="20" t="s">
        <v>94</v>
      </c>
      <c r="C39" s="16">
        <f>D39+E39+F39+G39+H39</f>
        <v>1461</v>
      </c>
      <c r="D39" s="16">
        <v>132</v>
      </c>
      <c r="E39" s="16">
        <v>68</v>
      </c>
      <c r="F39" s="16">
        <v>1037</v>
      </c>
      <c r="G39" s="16">
        <v>121</v>
      </c>
      <c r="H39" s="16">
        <v>103</v>
      </c>
      <c r="I39" s="14"/>
    </row>
    <row r="40" spans="1:9" ht="24.75" x14ac:dyDescent="0.25">
      <c r="B40" s="20" t="s">
        <v>91</v>
      </c>
      <c r="C40" s="16">
        <f>D40+E40+F40+G40+H40</f>
        <v>1569</v>
      </c>
      <c r="D40" s="16">
        <v>142</v>
      </c>
      <c r="E40" s="16">
        <v>73</v>
      </c>
      <c r="F40" s="16">
        <v>1114</v>
      </c>
      <c r="G40" s="16">
        <v>130</v>
      </c>
      <c r="H40" s="16">
        <v>110</v>
      </c>
      <c r="I40" s="14"/>
    </row>
    <row r="41" spans="1:9" ht="30.75" customHeight="1" x14ac:dyDescent="0.25">
      <c r="B41" s="19" t="s">
        <v>93</v>
      </c>
      <c r="C41" s="12"/>
      <c r="D41" s="12"/>
      <c r="E41" s="12"/>
      <c r="F41" s="12"/>
      <c r="G41" s="12"/>
      <c r="H41" s="12"/>
      <c r="I41" s="12">
        <v>417</v>
      </c>
    </row>
    <row r="42" spans="1:9" ht="27.75" customHeight="1" x14ac:dyDescent="0.25"/>
    <row r="44" spans="1:9" s="53" customFormat="1" ht="15" customHeight="1" x14ac:dyDescent="0.25">
      <c r="A44" s="54"/>
      <c r="B44" s="55" t="s">
        <v>87</v>
      </c>
      <c r="C44" s="55"/>
      <c r="D44" s="55"/>
      <c r="E44" s="55"/>
      <c r="F44" s="55"/>
      <c r="G44" s="55"/>
      <c r="H44" s="55"/>
      <c r="I44" s="6"/>
    </row>
  </sheetData>
  <mergeCells count="2">
    <mergeCell ref="E2:I2"/>
    <mergeCell ref="B44:H4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A38" sqref="A38:XFD38"/>
    </sheetView>
  </sheetViews>
  <sheetFormatPr defaultRowHeight="15" x14ac:dyDescent="0.25"/>
  <cols>
    <col min="1" max="1" width="5.7109375" style="6" customWidth="1"/>
    <col min="2" max="2" width="28.85546875" style="6" customWidth="1"/>
    <col min="3" max="3" width="12" style="6" customWidth="1"/>
    <col min="4" max="4" width="10" style="6" customWidth="1"/>
    <col min="5" max="5" width="10.140625" style="6" customWidth="1"/>
    <col min="6" max="6" width="8.5703125" style="6" customWidth="1"/>
    <col min="7" max="7" width="10" style="6" bestFit="1" customWidth="1"/>
    <col min="8" max="8" width="12.28515625" style="6" customWidth="1"/>
    <col min="9" max="16384" width="9.140625" style="6"/>
  </cols>
  <sheetData>
    <row r="1" spans="2:10" ht="59.25" customHeight="1" x14ac:dyDescent="0.25">
      <c r="E1" s="47" t="s">
        <v>89</v>
      </c>
      <c r="F1" s="47"/>
      <c r="G1" s="47"/>
      <c r="H1" s="47"/>
      <c r="I1" s="46"/>
    </row>
    <row r="3" spans="2:10" x14ac:dyDescent="0.25">
      <c r="B3" s="7"/>
      <c r="C3" s="7" t="s">
        <v>50</v>
      </c>
      <c r="D3" s="7"/>
      <c r="E3" s="7"/>
    </row>
    <row r="4" spans="2:10" x14ac:dyDescent="0.25">
      <c r="B4" s="9" t="s">
        <v>1</v>
      </c>
      <c r="C4" s="9"/>
      <c r="D4" s="9"/>
      <c r="E4" s="9"/>
      <c r="F4" s="10"/>
      <c r="G4" s="10"/>
      <c r="H4" s="10"/>
    </row>
    <row r="5" spans="2:10" x14ac:dyDescent="0.25">
      <c r="B5" s="9" t="s">
        <v>79</v>
      </c>
      <c r="C5" s="10"/>
      <c r="D5" s="10"/>
      <c r="E5" s="10"/>
      <c r="F5" s="10"/>
      <c r="G5" s="10"/>
      <c r="H5" s="10"/>
    </row>
    <row r="6" spans="2:10" x14ac:dyDescent="0.25">
      <c r="B6" s="10"/>
      <c r="C6" s="10"/>
      <c r="D6" s="10"/>
      <c r="E6" s="10"/>
      <c r="F6" s="10"/>
      <c r="G6" s="10"/>
      <c r="H6" s="10" t="s">
        <v>4</v>
      </c>
    </row>
    <row r="7" spans="2:10" x14ac:dyDescent="0.25">
      <c r="B7" s="12" t="s">
        <v>2</v>
      </c>
      <c r="C7" s="29" t="s">
        <v>46</v>
      </c>
      <c r="D7" s="12"/>
      <c r="E7" s="12" t="s">
        <v>48</v>
      </c>
      <c r="F7" s="12"/>
      <c r="G7" s="12"/>
      <c r="H7" s="12"/>
    </row>
    <row r="8" spans="2:10" ht="48.75" x14ac:dyDescent="0.25">
      <c r="B8" s="12"/>
      <c r="C8" s="16" t="s">
        <v>47</v>
      </c>
      <c r="D8" s="32" t="s">
        <v>61</v>
      </c>
      <c r="E8" s="32" t="s">
        <v>62</v>
      </c>
      <c r="F8" s="32" t="s">
        <v>73</v>
      </c>
      <c r="G8" s="32" t="s">
        <v>63</v>
      </c>
      <c r="H8" s="35" t="s">
        <v>9</v>
      </c>
    </row>
    <row r="9" spans="2:10" x14ac:dyDescent="0.25">
      <c r="B9" s="18">
        <v>2</v>
      </c>
      <c r="C9" s="31">
        <v>3</v>
      </c>
      <c r="D9" s="31">
        <v>4</v>
      </c>
      <c r="E9" s="31">
        <v>5</v>
      </c>
      <c r="F9" s="31">
        <v>6</v>
      </c>
      <c r="G9" s="18">
        <v>7</v>
      </c>
      <c r="H9" s="18">
        <v>8</v>
      </c>
    </row>
    <row r="10" spans="2:10" x14ac:dyDescent="0.25">
      <c r="B10" s="18"/>
      <c r="C10" s="31"/>
      <c r="D10" s="36"/>
      <c r="E10" s="36"/>
      <c r="F10" s="36"/>
      <c r="G10" s="36"/>
      <c r="H10" s="36"/>
    </row>
    <row r="11" spans="2:10" x14ac:dyDescent="0.25">
      <c r="B11" s="12" t="s">
        <v>52</v>
      </c>
      <c r="C11" s="31" t="s">
        <v>12</v>
      </c>
      <c r="D11" s="17">
        <v>67.930000000000007</v>
      </c>
      <c r="E11" s="17">
        <v>67.930000000000007</v>
      </c>
      <c r="F11" s="17">
        <v>67.930000000000007</v>
      </c>
      <c r="G11" s="17">
        <v>74.72</v>
      </c>
      <c r="H11" s="17">
        <v>81.510000000000005</v>
      </c>
    </row>
    <row r="12" spans="2:10" x14ac:dyDescent="0.25">
      <c r="B12" s="12"/>
      <c r="C12" s="16" t="s">
        <v>51</v>
      </c>
      <c r="D12" s="16"/>
      <c r="E12" s="16"/>
      <c r="F12" s="16"/>
      <c r="G12" s="12"/>
      <c r="H12" s="12"/>
    </row>
    <row r="13" spans="2:10" ht="36.75" x14ac:dyDescent="0.25">
      <c r="B13" s="12"/>
      <c r="C13" s="16"/>
      <c r="D13" s="19" t="s">
        <v>65</v>
      </c>
      <c r="E13" s="19" t="s">
        <v>57</v>
      </c>
      <c r="F13" s="16" t="s">
        <v>74</v>
      </c>
      <c r="G13" s="19" t="s">
        <v>66</v>
      </c>
      <c r="H13" s="16" t="s">
        <v>58</v>
      </c>
      <c r="I13" s="37"/>
      <c r="J13" s="27"/>
    </row>
    <row r="14" spans="2:10" x14ac:dyDescent="0.25">
      <c r="B14" s="16" t="s">
        <v>16</v>
      </c>
      <c r="C14" s="16">
        <f>C15+C19+C20</f>
        <v>91475.997999999992</v>
      </c>
      <c r="D14" s="12">
        <f>D15+D19+D20</f>
        <v>8264.7925999999989</v>
      </c>
      <c r="E14" s="12">
        <f t="shared" ref="E14:H14" si="0">E15+E19+E20</f>
        <v>4257.6316000000006</v>
      </c>
      <c r="F14" s="12">
        <f t="shared" si="0"/>
        <v>64928.467000000004</v>
      </c>
      <c r="G14" s="12">
        <f t="shared" si="0"/>
        <v>7576.0634</v>
      </c>
      <c r="H14" s="12">
        <f t="shared" si="0"/>
        <v>6449.0434000000005</v>
      </c>
      <c r="I14" s="38"/>
      <c r="J14" s="27"/>
    </row>
    <row r="15" spans="2:10" x14ac:dyDescent="0.25">
      <c r="B15" s="16" t="s">
        <v>17</v>
      </c>
      <c r="C15" s="31">
        <f>D15+E15+F15+G15+H15</f>
        <v>70574.399999999994</v>
      </c>
      <c r="D15" s="12">
        <f>D17</f>
        <v>6376.33</v>
      </c>
      <c r="E15" s="12">
        <f t="shared" ref="E15:H15" si="1">E17</f>
        <v>3284.78</v>
      </c>
      <c r="F15" s="12">
        <f t="shared" si="1"/>
        <v>50092.85</v>
      </c>
      <c r="G15" s="12">
        <f t="shared" si="1"/>
        <v>5844.97</v>
      </c>
      <c r="H15" s="12">
        <f t="shared" si="1"/>
        <v>4975.47</v>
      </c>
      <c r="I15" s="38"/>
      <c r="J15" s="27"/>
    </row>
    <row r="16" spans="2:10" x14ac:dyDescent="0.25">
      <c r="B16" s="12"/>
      <c r="C16" s="16"/>
      <c r="D16" s="12"/>
      <c r="E16" s="12"/>
      <c r="F16" s="12"/>
      <c r="G16" s="12"/>
      <c r="H16" s="12"/>
      <c r="I16" s="38"/>
      <c r="J16" s="27"/>
    </row>
    <row r="17" spans="2:10" x14ac:dyDescent="0.25">
      <c r="B17" s="16" t="s">
        <v>23</v>
      </c>
      <c r="C17" s="16">
        <f>D17+E17+F17+G17+H17</f>
        <v>70574.399999999994</v>
      </c>
      <c r="D17" s="12">
        <v>6376.33</v>
      </c>
      <c r="E17" s="12">
        <v>3284.78</v>
      </c>
      <c r="F17" s="12">
        <v>50092.85</v>
      </c>
      <c r="G17" s="12">
        <v>5844.97</v>
      </c>
      <c r="H17" s="12">
        <v>4975.47</v>
      </c>
      <c r="I17" s="38"/>
      <c r="J17" s="27"/>
    </row>
    <row r="18" spans="2:10" x14ac:dyDescent="0.25">
      <c r="B18" s="12" t="s">
        <v>24</v>
      </c>
      <c r="C18" s="16"/>
      <c r="D18" s="12">
        <f>D19</f>
        <v>1402.7926</v>
      </c>
      <c r="E18" s="12">
        <f t="shared" ref="E18:H18" si="2">E19</f>
        <v>722.65160000000003</v>
      </c>
      <c r="F18" s="12">
        <v>11120.9</v>
      </c>
      <c r="G18" s="12">
        <f t="shared" si="2"/>
        <v>1285.8934000000002</v>
      </c>
      <c r="H18" s="12">
        <f t="shared" si="2"/>
        <v>1094.6034</v>
      </c>
      <c r="I18" s="38"/>
      <c r="J18" s="27"/>
    </row>
    <row r="19" spans="2:10" x14ac:dyDescent="0.25">
      <c r="B19" s="12" t="s">
        <v>25</v>
      </c>
      <c r="C19" s="16">
        <f>D19+E19++F19+G19+H19</f>
        <v>15526.368</v>
      </c>
      <c r="D19" s="12">
        <f>D17*22%</f>
        <v>1402.7926</v>
      </c>
      <c r="E19" s="12">
        <f t="shared" ref="E19:H19" si="3">E17*22%</f>
        <v>722.65160000000003</v>
      </c>
      <c r="F19" s="12">
        <f t="shared" si="3"/>
        <v>11020.427</v>
      </c>
      <c r="G19" s="12">
        <f t="shared" si="3"/>
        <v>1285.8934000000002</v>
      </c>
      <c r="H19" s="12">
        <f t="shared" si="3"/>
        <v>1094.6034</v>
      </c>
      <c r="I19" s="38"/>
      <c r="J19" s="27"/>
    </row>
    <row r="20" spans="2:10" x14ac:dyDescent="0.25">
      <c r="B20" s="16" t="s">
        <v>30</v>
      </c>
      <c r="C20" s="16">
        <f>D20+E20+F20+G20+H20</f>
        <v>5375.2300000000005</v>
      </c>
      <c r="D20" s="16">
        <v>485.67</v>
      </c>
      <c r="E20" s="16">
        <v>250.2</v>
      </c>
      <c r="F20" s="16">
        <v>3815.19</v>
      </c>
      <c r="G20" s="16">
        <v>445.2</v>
      </c>
      <c r="H20" s="16">
        <v>378.97</v>
      </c>
      <c r="I20" s="38"/>
      <c r="J20" s="27"/>
    </row>
    <row r="21" spans="2:10" x14ac:dyDescent="0.25">
      <c r="B21" s="12" t="s">
        <v>28</v>
      </c>
      <c r="C21" s="16">
        <f t="shared" ref="C21:C22" si="4">D21+E21+G21+H21</f>
        <v>803.78</v>
      </c>
      <c r="D21" s="12">
        <v>398.13</v>
      </c>
      <c r="E21" s="12">
        <v>50.08</v>
      </c>
      <c r="F21" s="12">
        <v>2257.33</v>
      </c>
      <c r="G21" s="12">
        <v>222.85</v>
      </c>
      <c r="H21" s="12">
        <v>132.72</v>
      </c>
      <c r="I21" s="38"/>
      <c r="J21" s="27"/>
    </row>
    <row r="22" spans="2:10" x14ac:dyDescent="0.25">
      <c r="B22" s="12" t="s">
        <v>25</v>
      </c>
      <c r="C22" s="16">
        <f t="shared" si="4"/>
        <v>176.834</v>
      </c>
      <c r="D22" s="21">
        <f>D21*22%</f>
        <v>87.5886</v>
      </c>
      <c r="E22" s="12">
        <v>11.02</v>
      </c>
      <c r="F22" s="12">
        <v>496.61</v>
      </c>
      <c r="G22" s="21">
        <f t="shared" ref="G22:H22" si="5">G21*22%</f>
        <v>49.027000000000001</v>
      </c>
      <c r="H22" s="21">
        <f t="shared" si="5"/>
        <v>29.198399999999999</v>
      </c>
      <c r="I22" s="38"/>
      <c r="J22" s="27"/>
    </row>
    <row r="23" spans="2:10" x14ac:dyDescent="0.25">
      <c r="B23" s="16" t="s">
        <v>31</v>
      </c>
      <c r="C23" s="16">
        <f>D23+E23+F23+G23+H23</f>
        <v>7772.99</v>
      </c>
      <c r="D23" s="16">
        <v>702.28</v>
      </c>
      <c r="E23" s="16">
        <v>361.78</v>
      </c>
      <c r="F23" s="16">
        <v>5517.18</v>
      </c>
      <c r="G23" s="16">
        <v>643.76</v>
      </c>
      <c r="H23" s="16">
        <v>547.99</v>
      </c>
      <c r="I23" s="38"/>
      <c r="J23" s="27"/>
    </row>
    <row r="24" spans="2:10" x14ac:dyDescent="0.25">
      <c r="B24" s="12" t="s">
        <v>32</v>
      </c>
      <c r="C24" s="17">
        <f>D24+E24+G24+H24+F24</f>
        <v>5027.1499999999996</v>
      </c>
      <c r="D24" s="12">
        <v>454.2</v>
      </c>
      <c r="E24" s="12">
        <v>233.98</v>
      </c>
      <c r="F24" s="12">
        <v>3568.21</v>
      </c>
      <c r="G24" s="12">
        <v>416.35</v>
      </c>
      <c r="H24" s="12">
        <v>354.41</v>
      </c>
      <c r="I24" s="38"/>
      <c r="J24" s="27"/>
    </row>
    <row r="25" spans="2:10" x14ac:dyDescent="0.25">
      <c r="B25" s="12" t="s">
        <v>25</v>
      </c>
      <c r="C25" s="17">
        <f t="shared" ref="C25:C26" si="6">D25+E25+G25+H25+F25</f>
        <v>1105.973</v>
      </c>
      <c r="D25" s="21">
        <f>D24*22%</f>
        <v>99.923999999999992</v>
      </c>
      <c r="E25" s="21">
        <f t="shared" ref="E25:H25" si="7">E24*22%</f>
        <v>51.4756</v>
      </c>
      <c r="F25" s="21">
        <f t="shared" si="7"/>
        <v>785.00620000000004</v>
      </c>
      <c r="G25" s="21">
        <f t="shared" si="7"/>
        <v>91.597000000000008</v>
      </c>
      <c r="H25" s="21">
        <f t="shared" si="7"/>
        <v>77.970200000000006</v>
      </c>
      <c r="I25" s="38"/>
      <c r="J25" s="27"/>
    </row>
    <row r="26" spans="2:10" x14ac:dyDescent="0.25">
      <c r="B26" s="12" t="s">
        <v>75</v>
      </c>
      <c r="C26" s="17">
        <f t="shared" si="6"/>
        <v>1639.8670000000002</v>
      </c>
      <c r="D26" s="21">
        <f>D23-D24-D25</f>
        <v>148.15600000000001</v>
      </c>
      <c r="E26" s="21">
        <f t="shared" ref="E26:H26" si="8">E23-E24-E25</f>
        <v>76.324399999999983</v>
      </c>
      <c r="F26" s="21">
        <f t="shared" si="8"/>
        <v>1163.9638000000002</v>
      </c>
      <c r="G26" s="21">
        <f t="shared" si="8"/>
        <v>135.81299999999996</v>
      </c>
      <c r="H26" s="21">
        <f t="shared" si="8"/>
        <v>115.60979999999998</v>
      </c>
      <c r="I26" s="38"/>
      <c r="J26" s="27"/>
    </row>
    <row r="27" spans="2:10" x14ac:dyDescent="0.25">
      <c r="B27" s="25" t="s">
        <v>36</v>
      </c>
      <c r="C27" s="23">
        <f>C14+C23</f>
        <v>99248.987999999998</v>
      </c>
      <c r="D27" s="24">
        <f>D14+D23</f>
        <v>8967.0725999999995</v>
      </c>
      <c r="E27" s="24">
        <f t="shared" ref="E27:H27" si="9">E14+E23</f>
        <v>4619.4116000000004</v>
      </c>
      <c r="F27" s="24">
        <f t="shared" si="9"/>
        <v>70445.646999999997</v>
      </c>
      <c r="G27" s="24">
        <f t="shared" si="9"/>
        <v>8219.8233999999993</v>
      </c>
      <c r="H27" s="24">
        <f t="shared" si="9"/>
        <v>6997.0334000000003</v>
      </c>
      <c r="I27" s="38"/>
      <c r="J27" s="27"/>
    </row>
    <row r="28" spans="2:10" x14ac:dyDescent="0.25">
      <c r="B28" s="12" t="s">
        <v>37</v>
      </c>
      <c r="C28" s="12"/>
      <c r="D28" s="12"/>
      <c r="E28" s="12">
        <f>D28/$E$34*40</f>
        <v>0</v>
      </c>
      <c r="F28" s="12">
        <f>E28/$E$34*40</f>
        <v>0</v>
      </c>
      <c r="G28" s="12"/>
      <c r="H28" s="12"/>
      <c r="I28" s="38"/>
      <c r="J28" s="27"/>
    </row>
    <row r="29" spans="2:10" x14ac:dyDescent="0.25">
      <c r="B29" s="12" t="s">
        <v>38</v>
      </c>
      <c r="C29" s="21">
        <f>SUM(D29:H29)</f>
        <v>2221.3890200000001</v>
      </c>
      <c r="D29" s="21">
        <f>D27*0%</f>
        <v>0</v>
      </c>
      <c r="E29" s="21">
        <f>E27*0%</f>
        <v>0</v>
      </c>
      <c r="F29" s="12">
        <f>F27*0%</f>
        <v>0</v>
      </c>
      <c r="G29" s="21">
        <f>G27*10%</f>
        <v>821.98234000000002</v>
      </c>
      <c r="H29" s="21">
        <f>H27*20%</f>
        <v>1399.4066800000001</v>
      </c>
      <c r="I29" s="38"/>
      <c r="J29" s="27"/>
    </row>
    <row r="30" spans="2:10" x14ac:dyDescent="0.25">
      <c r="B30" s="12" t="s">
        <v>39</v>
      </c>
      <c r="C30" s="21">
        <f>SUM(D30:H30)</f>
        <v>1005.2000236000001</v>
      </c>
      <c r="D30" s="21">
        <f>D29*18%</f>
        <v>0</v>
      </c>
      <c r="E30" s="21">
        <f>E29*18%</f>
        <v>0</v>
      </c>
      <c r="F30" s="12">
        <v>605.35</v>
      </c>
      <c r="G30" s="21">
        <f t="shared" ref="G30:H30" si="10">G29*18%</f>
        <v>147.95682120000001</v>
      </c>
      <c r="H30" s="21">
        <f t="shared" si="10"/>
        <v>251.89320240000001</v>
      </c>
      <c r="I30" s="38"/>
      <c r="J30" s="27"/>
    </row>
    <row r="31" spans="2:10" ht="24.75" x14ac:dyDescent="0.25">
      <c r="B31" s="20" t="s">
        <v>55</v>
      </c>
      <c r="C31" s="21">
        <f>D31++E31+G31+H31</f>
        <v>1748.6774365440001</v>
      </c>
      <c r="D31" s="21">
        <f>D29-D30-D32</f>
        <v>0</v>
      </c>
      <c r="E31" s="21">
        <f>E29-E30-E32</f>
        <v>0</v>
      </c>
      <c r="F31" s="12">
        <v>2647.41</v>
      </c>
      <c r="G31" s="21">
        <f>G29-G30-G32</f>
        <v>647.06449804800002</v>
      </c>
      <c r="H31" s="21">
        <f>H29-H30-H32</f>
        <v>1101.612938496</v>
      </c>
      <c r="I31" s="38"/>
      <c r="J31" s="27"/>
    </row>
    <row r="32" spans="2:10" x14ac:dyDescent="0.25">
      <c r="B32" s="12" t="s">
        <v>43</v>
      </c>
      <c r="C32" s="21">
        <f>D32++E32+G32+H32</f>
        <v>72.861559856</v>
      </c>
      <c r="D32" s="21">
        <f>(D29-D30)*4%</f>
        <v>0</v>
      </c>
      <c r="E32" s="21">
        <f>(E29-E30)*4%</f>
        <v>0</v>
      </c>
      <c r="F32" s="12">
        <v>110.31</v>
      </c>
      <c r="G32" s="21">
        <f t="shared" ref="G32:H32" si="11">(G29-G30)*4%</f>
        <v>26.961020752</v>
      </c>
      <c r="H32" s="21">
        <f t="shared" si="11"/>
        <v>45.900539104000003</v>
      </c>
      <c r="I32" s="38"/>
      <c r="J32" s="27"/>
    </row>
    <row r="33" spans="1:10" x14ac:dyDescent="0.25">
      <c r="B33" s="12" t="s">
        <v>44</v>
      </c>
      <c r="C33" s="21">
        <f>D33++E33+G33+H33</f>
        <v>31024.730019999999</v>
      </c>
      <c r="D33" s="21">
        <f>D27+D29</f>
        <v>8967.0725999999995</v>
      </c>
      <c r="E33" s="21">
        <f>E27+E29</f>
        <v>4619.4116000000004</v>
      </c>
      <c r="F33" s="21">
        <f>F27+F29</f>
        <v>70445.646999999997</v>
      </c>
      <c r="G33" s="21">
        <f t="shared" ref="G33:H33" si="12">G27+G29</f>
        <v>9041.8057399999998</v>
      </c>
      <c r="H33" s="21">
        <f t="shared" si="12"/>
        <v>8396.4400800000003</v>
      </c>
      <c r="I33" s="38"/>
      <c r="J33" s="27"/>
    </row>
    <row r="34" spans="1:10" ht="24.75" x14ac:dyDescent="0.25">
      <c r="B34" s="20" t="s">
        <v>92</v>
      </c>
      <c r="C34" s="16">
        <f>D34+E34+F34+G34+H34</f>
        <v>1461</v>
      </c>
      <c r="D34" s="16">
        <v>132</v>
      </c>
      <c r="E34" s="16">
        <v>68</v>
      </c>
      <c r="F34" s="16">
        <v>1037</v>
      </c>
      <c r="G34" s="16">
        <v>121</v>
      </c>
      <c r="H34" s="16">
        <v>103</v>
      </c>
      <c r="J34" s="27"/>
    </row>
    <row r="35" spans="1:10" ht="24.75" x14ac:dyDescent="0.25">
      <c r="B35" s="20" t="s">
        <v>91</v>
      </c>
      <c r="C35" s="16">
        <f>D35+E35+F35+G35+H35</f>
        <v>1569</v>
      </c>
      <c r="D35" s="16">
        <v>142</v>
      </c>
      <c r="E35" s="16">
        <v>73</v>
      </c>
      <c r="F35" s="16">
        <v>1114</v>
      </c>
      <c r="G35" s="16">
        <v>130</v>
      </c>
      <c r="H35" s="16">
        <v>110</v>
      </c>
      <c r="J35" s="27"/>
    </row>
    <row r="36" spans="1:10" x14ac:dyDescent="0.25">
      <c r="J36" s="27"/>
    </row>
    <row r="37" spans="1:10" ht="31.5" customHeight="1" x14ac:dyDescent="0.25">
      <c r="J37" s="27"/>
    </row>
    <row r="38" spans="1:10" x14ac:dyDescent="0.25">
      <c r="A38" s="52" t="s">
        <v>90</v>
      </c>
      <c r="B38" s="52"/>
      <c r="C38" s="52"/>
      <c r="D38" s="52"/>
      <c r="E38" s="52"/>
      <c r="F38" s="52"/>
      <c r="G38" s="52"/>
      <c r="H38" s="52"/>
    </row>
  </sheetData>
  <mergeCells count="2">
    <mergeCell ref="A38:H38"/>
    <mergeCell ref="E1:H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теплова енергія</vt:lpstr>
      <vt:lpstr>виробництво</vt:lpstr>
      <vt:lpstr>трансп.</vt:lpstr>
      <vt:lpstr>постачання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2025-10-16T08:02:09Z</dcterms:modified>
</cp:coreProperties>
</file>